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1" r:id="rId10"/>
  </sheets>
  <externalReferences>
    <externalReference r:id="rId11"/>
  </externalReferences>
  <definedNames>
    <definedName name="limit_index_range">[1]TEHSHEET!$D$3:$D$5</definedName>
    <definedName name="limit_index_setup_range">[1]TEHSHEET!$F$3:$F$4</definedName>
    <definedName name="nds">[1]TEHSHEET!$F$10</definedName>
    <definedName name="region_name">[1]Титульный!$F$8</definedName>
  </definedNames>
  <calcPr calcId="125725"/>
</workbook>
</file>

<file path=xl/calcChain.xml><?xml version="1.0" encoding="utf-8"?>
<calcChain xmlns="http://schemas.openxmlformats.org/spreadsheetml/2006/main">
  <c r="C10" i="2"/>
  <c r="C9"/>
  <c r="C8"/>
  <c r="C7"/>
  <c r="C6"/>
  <c r="C5"/>
  <c r="C4"/>
  <c r="C3"/>
  <c r="B4" i="8"/>
  <c r="G12" i="7"/>
  <c r="M12"/>
  <c r="W12" s="1"/>
  <c r="L12"/>
  <c r="V12"/>
  <c r="R12"/>
  <c r="U12" s="1"/>
  <c r="S12"/>
  <c r="P12" s="1"/>
  <c r="Q12"/>
  <c r="K12"/>
  <c r="I12" s="1"/>
  <c r="C12"/>
  <c r="B12"/>
  <c r="J10"/>
  <c r="L10" s="1"/>
  <c r="V10" s="1"/>
  <c r="R10"/>
  <c r="T10" s="1"/>
  <c r="S10"/>
  <c r="P10" s="1"/>
  <c r="N10"/>
  <c r="K10"/>
  <c r="H10" s="1"/>
  <c r="G10"/>
  <c r="F10"/>
  <c r="E10"/>
  <c r="B2"/>
  <c r="X15" i="6"/>
  <c r="B12"/>
  <c r="D15" s="1"/>
  <c r="H15"/>
  <c r="L15" s="1"/>
  <c r="K15"/>
  <c r="O15"/>
  <c r="P15"/>
  <c r="T15" s="1"/>
  <c r="S15"/>
  <c r="A15"/>
  <c r="X14"/>
  <c r="G14"/>
  <c r="H14"/>
  <c r="L14" s="1"/>
  <c r="K14"/>
  <c r="O14"/>
  <c r="P14"/>
  <c r="T14" s="1"/>
  <c r="S14"/>
  <c r="A14"/>
  <c r="J12"/>
  <c r="K12"/>
  <c r="H12" s="1"/>
  <c r="R12"/>
  <c r="O12"/>
  <c r="S12"/>
  <c r="Q12" s="1"/>
  <c r="F12"/>
  <c r="L12" s="1"/>
  <c r="V12" s="1"/>
  <c r="P12"/>
  <c r="T12" s="1"/>
  <c r="J10"/>
  <c r="L10" s="1"/>
  <c r="V10" s="1"/>
  <c r="M10"/>
  <c r="W10" s="1"/>
  <c r="R10"/>
  <c r="N10" s="1"/>
  <c r="S10"/>
  <c r="Q10"/>
  <c r="P10"/>
  <c r="K10"/>
  <c r="H10" s="1"/>
  <c r="G10"/>
  <c r="F10"/>
  <c r="E10"/>
  <c r="B2"/>
  <c r="X14" i="5"/>
  <c r="B12"/>
  <c r="D14" s="1"/>
  <c r="I14" s="1"/>
  <c r="Q14"/>
  <c r="L14"/>
  <c r="V14" s="1"/>
  <c r="T14"/>
  <c r="A14"/>
  <c r="K12"/>
  <c r="I12" s="1"/>
  <c r="S12"/>
  <c r="Q12"/>
  <c r="H12"/>
  <c r="L12" s="1"/>
  <c r="V12" s="1"/>
  <c r="P12"/>
  <c r="T12"/>
  <c r="C12"/>
  <c r="J10"/>
  <c r="M10"/>
  <c r="W10"/>
  <c r="L10"/>
  <c r="V10" s="1"/>
  <c r="R10"/>
  <c r="N10" s="1"/>
  <c r="U10"/>
  <c r="T10"/>
  <c r="S10"/>
  <c r="Q10"/>
  <c r="P10"/>
  <c r="O10"/>
  <c r="K10"/>
  <c r="I10"/>
  <c r="H10"/>
  <c r="G10"/>
  <c r="F10"/>
  <c r="E10"/>
  <c r="B2"/>
  <c r="X14" i="4"/>
  <c r="B12"/>
  <c r="I14"/>
  <c r="Q14"/>
  <c r="L14"/>
  <c r="T14"/>
  <c r="V14"/>
  <c r="A14"/>
  <c r="K12"/>
  <c r="I12"/>
  <c r="S12"/>
  <c r="Q12" s="1"/>
  <c r="H12"/>
  <c r="L12"/>
  <c r="V12" s="1"/>
  <c r="P12"/>
  <c r="T12" s="1"/>
  <c r="C12"/>
  <c r="J10"/>
  <c r="L10" s="1"/>
  <c r="V10" s="1"/>
  <c r="R10"/>
  <c r="T10" s="1"/>
  <c r="S10"/>
  <c r="Q10" s="1"/>
  <c r="N10"/>
  <c r="K10"/>
  <c r="H10" s="1"/>
  <c r="G10"/>
  <c r="E10"/>
  <c r="B2"/>
  <c r="G10" i="3"/>
  <c r="G9"/>
  <c r="G8"/>
  <c r="C6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C2"/>
  <c r="G15" i="6" l="1"/>
  <c r="I15"/>
  <c r="G12"/>
  <c r="M12" s="1"/>
  <c r="W12" s="1"/>
  <c r="V14"/>
  <c r="V15"/>
  <c r="U12"/>
  <c r="I12"/>
  <c r="I14"/>
  <c r="M14" s="1"/>
  <c r="Q10" i="7"/>
  <c r="M10"/>
  <c r="W10" s="1"/>
  <c r="H12"/>
  <c r="O12"/>
  <c r="T12"/>
  <c r="F10" i="4"/>
  <c r="M10"/>
  <c r="W10" s="1"/>
  <c r="I10" i="6"/>
  <c r="U10"/>
  <c r="I10" i="4"/>
  <c r="P10"/>
  <c r="U10"/>
  <c r="O10" i="6"/>
  <c r="T10"/>
  <c r="Q14"/>
  <c r="U14" s="1"/>
  <c r="Q15"/>
  <c r="U15" s="1"/>
  <c r="I10" i="7"/>
  <c r="U10"/>
  <c r="N12"/>
  <c r="O10" i="4"/>
  <c r="O10" i="7"/>
  <c r="M15" i="6" l="1"/>
  <c r="W15" s="1"/>
  <c r="W14"/>
</calcChain>
</file>

<file path=xl/sharedStrings.xml><?xml version="1.0" encoding="utf-8"?>
<sst xmlns="http://schemas.openxmlformats.org/spreadsheetml/2006/main" count="358" uniqueCount="126">
  <si>
    <t>Версия 1.3</t>
  </si>
  <si>
    <t>Индекс роста тарифов на услуги организаций водоснабжения, водоотведения и очистки сточных вод, утилизации (захоронения) твердых бытовых отходов</t>
  </si>
  <si>
    <t>Регион</t>
  </si>
  <si>
    <t>Челябинская область</t>
  </si>
  <si>
    <t>Предельный индекс</t>
  </si>
  <si>
    <t>Утвержден предельный индекс отдельно: по ВС; по ВО; по УТ</t>
  </si>
  <si>
    <t>(необходимо выбрать условие формирования предельного индекса)</t>
  </si>
  <si>
    <t>Как устанавливались предельные индексы:</t>
  </si>
  <si>
    <t>По Муниципальным Образованиям</t>
  </si>
  <si>
    <t>Ответственный за предоставление информации:</t>
  </si>
  <si>
    <t>Фамилия Имя Отчество</t>
  </si>
  <si>
    <t>Должность</t>
  </si>
  <si>
    <t>(код) телефон</t>
  </si>
  <si>
    <t>e-mail</t>
  </si>
  <si>
    <t>Ссылка</t>
  </si>
  <si>
    <t>Список листов</t>
  </si>
  <si>
    <t>№ п/п</t>
  </si>
  <si>
    <t>Муниципальный район</t>
  </si>
  <si>
    <t>Муниципальное образование</t>
  </si>
  <si>
    <t>ОКТМО</t>
  </si>
  <si>
    <t>№ орг. п/п</t>
  </si>
  <si>
    <t>ИНН</t>
  </si>
  <si>
    <t>КПП</t>
  </si>
  <si>
    <t>Наименование ГОЛОВНОЙ организации</t>
  </si>
  <si>
    <t>Является ли организация филиалом</t>
  </si>
  <si>
    <t>Наименование филиала</t>
  </si>
  <si>
    <t>Сфера деятельности организации (ВС/ВО/УТ)</t>
  </si>
  <si>
    <t>Вид деятельности организации</t>
  </si>
  <si>
    <t>Является ли организация перепродавцом</t>
  </si>
  <si>
    <t>Плательщик НДС</t>
  </si>
  <si>
    <t>2009 год</t>
  </si>
  <si>
    <t>2010 год</t>
  </si>
  <si>
    <t>Удалить МР/МО</t>
  </si>
  <si>
    <t>1</t>
  </si>
  <si>
    <t>Ашинский муниципальный район</t>
  </si>
  <si>
    <t>740101001</t>
  </si>
  <si>
    <t>Нет</t>
  </si>
  <si>
    <t>ВС</t>
  </si>
  <si>
    <t>Оказание услуг в сфере водоснабжения и очистки сточных вод</t>
  </si>
  <si>
    <t>Изменить данные</t>
  </si>
  <si>
    <t>Удалить</t>
  </si>
  <si>
    <t>ВО</t>
  </si>
  <si>
    <t>Оказание услуг в сфере водоснабжения, водоотведения и очистки сточных вод</t>
  </si>
  <si>
    <t>Добавить организацию</t>
  </si>
  <si>
    <t>Добавить МР/МО</t>
  </si>
  <si>
    <t xml:space="preserve">2010 год </t>
  </si>
  <si>
    <t>МО</t>
  </si>
  <si>
    <t>Наименование организации</t>
  </si>
  <si>
    <t xml:space="preserve">2009 год </t>
  </si>
  <si>
    <t>Отношение периода регулирования к базовому периоду, %</t>
  </si>
  <si>
    <t>Тариф на услуги в сфере водоснабжения</t>
  </si>
  <si>
    <t>Объем оказываемых услуг в сфере водоснабжения</t>
  </si>
  <si>
    <t>Cредневзвешенный тариф с учетом надбавки, руб./куб.м.</t>
  </si>
  <si>
    <t>Индекс изменения тарифов ОКК с учетом надбавки к тарифу ОКК, %</t>
  </si>
  <si>
    <t>Тариф на услугу в сфере водоснабжения, руб./куб.м.</t>
  </si>
  <si>
    <t>Надбавка к тарифу на услугу в сфере водоснабжения, руб./куб.м.</t>
  </si>
  <si>
    <t>Объем, относящийся к тарифу на услугу, куб.м.</t>
  </si>
  <si>
    <t>Объем, на который рассчитана надбавка к тарифу на услугу, куб.м.</t>
  </si>
  <si>
    <t xml:space="preserve">без НДС </t>
  </si>
  <si>
    <t xml:space="preserve">с НДС </t>
  </si>
  <si>
    <t>А.1</t>
  </si>
  <si>
    <t>А.2</t>
  </si>
  <si>
    <t>А.3</t>
  </si>
  <si>
    <t>1.1.1</t>
  </si>
  <si>
    <t>1.1.2</t>
  </si>
  <si>
    <t>1.2.1</t>
  </si>
  <si>
    <t>1.2.2</t>
  </si>
  <si>
    <t>1.3</t>
  </si>
  <si>
    <t>1.4</t>
  </si>
  <si>
    <t>1.5.1</t>
  </si>
  <si>
    <t>1.5.2</t>
  </si>
  <si>
    <t>2.1.1</t>
  </si>
  <si>
    <t>2.1.2</t>
  </si>
  <si>
    <t>2.2.1</t>
  </si>
  <si>
    <t>2.2.2</t>
  </si>
  <si>
    <t>2.3</t>
  </si>
  <si>
    <t>2.4</t>
  </si>
  <si>
    <t>2.5.1</t>
  </si>
  <si>
    <t>2.5.2</t>
  </si>
  <si>
    <t>3.1</t>
  </si>
  <si>
    <t>3.2</t>
  </si>
  <si>
    <t>mo</t>
  </si>
  <si>
    <t>Добавить МО</t>
  </si>
  <si>
    <t>Тариф и надбавка на услуги в сфере водоотведения и очистки сточных вод</t>
  </si>
  <si>
    <t>Объем оказываемых услуг в сфере водоотведения и очистки сточных вод</t>
  </si>
  <si>
    <t>Тариф на услуги в сфере водоотведения и очистки сточных вод</t>
  </si>
  <si>
    <t>Тариф на услугу в сфере водоотведения и очистки сточных вод, руб./куб.м.</t>
  </si>
  <si>
    <t>Надбавка к тарифу на услугу в сфере водоотведения  и очистки сточных вод, руб./куб.м.</t>
  </si>
  <si>
    <t>Надбавка к тарифу на услугу в сфере водоотведения и очистки сточных вод, руб./куб.м.</t>
  </si>
  <si>
    <t>Средневзвешенный тариф на услуги в сфере водоснабжения, водоотведения  и очистки сточных вод</t>
  </si>
  <si>
    <t>Объем оказываемых услуг в сфере водоснабжения и водоотведения</t>
  </si>
  <si>
    <t>Средневзвешенный тариф на услугу в сфере водоснабжения, водоотведения  и очистки сточных вод, руб./куб.м.</t>
  </si>
  <si>
    <t>Надбавка к средневзвешенному тарифу на услугу в сфере водоснабжения, водоотведения  и очистки сточных вод, руб./куб.м.</t>
  </si>
  <si>
    <t>Объем, относящийся к средневзвешенному тарифу на услугу, куб.м.</t>
  </si>
  <si>
    <t>Объем, на который рассчитана надбавка к средневзвешенному тарифу на услугу, куб.м.</t>
  </si>
  <si>
    <t>Тариф на услуги в сфере утилизации (захоронения) ТБО</t>
  </si>
  <si>
    <t>Объем оказываемых услуг в сфере утилизации (захоронения) ТБО</t>
  </si>
  <si>
    <t>Тариф на услугу в сфере утилизации (захоронения) ТБО, руб./куб.м.</t>
  </si>
  <si>
    <t>Надбавка к тарифу на услугу в сфере утилизации (захоронения) ТБО, руб./куб.м.</t>
  </si>
  <si>
    <t>Комментарии представителей муниципальных образований</t>
  </si>
  <si>
    <t xml:space="preserve">Ниже вы можете оставить свои комментарии от региона в целом </t>
  </si>
  <si>
    <t>Причина</t>
  </si>
  <si>
    <t>Статус ошибки</t>
  </si>
  <si>
    <t>Лист</t>
  </si>
  <si>
    <t>Заголовок листа</t>
  </si>
  <si>
    <t>Список организаций</t>
  </si>
  <si>
    <t>Перейти на лист</t>
  </si>
  <si>
    <t>Расчёт индекса ВС</t>
  </si>
  <si>
    <t>Расчёт индекса ВО</t>
  </si>
  <si>
    <t>Расчёт индекса ВС+ВО</t>
  </si>
  <si>
    <t>Расчёт индекса УТ</t>
  </si>
  <si>
    <t>Индекс ВС+ВО+УТ</t>
  </si>
  <si>
    <t>Комментарии МО</t>
  </si>
  <si>
    <t>Комментарии</t>
  </si>
  <si>
    <t>пгт. Кропачево</t>
  </si>
  <si>
    <t>7401013680</t>
  </si>
  <si>
    <t>OOO"КЖКС"</t>
  </si>
  <si>
    <t>ООО "КЖКС"</t>
  </si>
  <si>
    <t>по МО пгт. Кропачево</t>
  </si>
  <si>
    <t>по МО: пгт. Кропачево</t>
  </si>
  <si>
    <t>Всего по МО: пгт. Кропачево</t>
  </si>
  <si>
    <t>нет</t>
  </si>
  <si>
    <t>Гадельшина Ирина Рафкатовна</t>
  </si>
  <si>
    <t>экономист ООО "КЖКС"</t>
  </si>
  <si>
    <t>8 (35159) 75-5-22</t>
  </si>
  <si>
    <t>OOO KGKS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</si>
</sst>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 Cyr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Tahoma"/>
      <family val="2"/>
      <charset val="204"/>
    </font>
    <font>
      <sz val="9"/>
      <color indexed="48"/>
      <name val="Tahoma"/>
      <family val="2"/>
      <charset val="204"/>
    </font>
    <font>
      <b/>
      <i/>
      <sz val="9"/>
      <name val="Tahoma"/>
      <family val="2"/>
      <charset val="204"/>
    </font>
    <font>
      <b/>
      <sz val="5"/>
      <name val="Tahoma"/>
      <family val="2"/>
      <charset val="204"/>
    </font>
    <font>
      <b/>
      <u/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b/>
      <u/>
      <sz val="9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9"/>
      <name val="Tahoma"/>
      <family val="2"/>
      <charset val="204"/>
    </font>
    <font>
      <b/>
      <u/>
      <sz val="10"/>
      <color indexed="12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1" fillId="0" borderId="0"/>
    <xf numFmtId="49" fontId="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0" borderId="0"/>
  </cellStyleXfs>
  <cellXfs count="337">
    <xf numFmtId="0" fontId="0" fillId="0" borderId="0" xfId="0"/>
    <xf numFmtId="0" fontId="1" fillId="2" borderId="1" xfId="9" applyNumberFormat="1" applyFont="1" applyFill="1" applyBorder="1" applyAlignment="1" applyProtection="1">
      <alignment vertical="center" wrapText="1"/>
    </xf>
    <xf numFmtId="0" fontId="1" fillId="2" borderId="2" xfId="9" applyNumberFormat="1" applyFont="1" applyFill="1" applyBorder="1" applyAlignment="1" applyProtection="1">
      <alignment vertical="center" wrapText="1"/>
    </xf>
    <xf numFmtId="0" fontId="3" fillId="2" borderId="2" xfId="14" applyNumberFormat="1" applyFont="1" applyFill="1" applyBorder="1" applyAlignment="1" applyProtection="1">
      <alignment horizontal="right" vertical="center" wrapText="1"/>
    </xf>
    <xf numFmtId="0" fontId="1" fillId="2" borderId="3" xfId="9" applyNumberFormat="1" applyFont="1" applyFill="1" applyBorder="1" applyAlignment="1" applyProtection="1">
      <alignment vertical="center" wrapText="1"/>
    </xf>
    <xf numFmtId="0" fontId="1" fillId="2" borderId="4" xfId="9" applyNumberFormat="1" applyFont="1" applyFill="1" applyBorder="1" applyAlignment="1" applyProtection="1">
      <alignment vertical="center" wrapText="1"/>
    </xf>
    <xf numFmtId="0" fontId="1" fillId="2" borderId="5" xfId="14" applyNumberFormat="1" applyFont="1" applyFill="1" applyBorder="1" applyAlignment="1" applyProtection="1">
      <alignment horizontal="right" vertical="center" wrapText="1"/>
    </xf>
    <xf numFmtId="0" fontId="3" fillId="3" borderId="5" xfId="14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1" fillId="2" borderId="0" xfId="14" applyNumberFormat="1" applyFont="1" applyFill="1" applyBorder="1" applyAlignment="1" applyProtection="1">
      <alignment vertical="center" wrapText="1"/>
    </xf>
    <xf numFmtId="0" fontId="1" fillId="2" borderId="6" xfId="16" applyNumberFormat="1" applyFont="1" applyFill="1" applyBorder="1" applyAlignment="1" applyProtection="1">
      <alignment horizontal="center" vertical="center" wrapText="1"/>
    </xf>
    <xf numFmtId="49" fontId="0" fillId="4" borderId="7" xfId="16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16" applyNumberFormat="1" applyFont="1" applyFill="1" applyBorder="1" applyAlignment="1" applyProtection="1">
      <alignment horizontal="center" vertical="center" wrapText="1"/>
    </xf>
    <xf numFmtId="49" fontId="0" fillId="4" borderId="8" xfId="16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16" applyNumberFormat="1" applyFont="1" applyFill="1" applyBorder="1" applyAlignment="1" applyProtection="1">
      <alignment horizontal="center" vertical="center" wrapText="1"/>
    </xf>
    <xf numFmtId="49" fontId="0" fillId="4" borderId="10" xfId="16" applyNumberFormat="1" applyFont="1" applyFill="1" applyBorder="1" applyAlignment="1" applyProtection="1">
      <alignment horizontal="center" vertical="center" wrapText="1"/>
      <protection locked="0"/>
    </xf>
    <xf numFmtId="0" fontId="1" fillId="2" borderId="11" xfId="9" applyNumberFormat="1" applyFont="1" applyFill="1" applyBorder="1" applyAlignment="1" applyProtection="1">
      <alignment vertical="center" wrapText="1"/>
    </xf>
    <xf numFmtId="0" fontId="1" fillId="2" borderId="12" xfId="14" applyNumberFormat="1" applyFont="1" applyFill="1" applyBorder="1" applyAlignment="1" applyProtection="1">
      <alignment vertical="center" wrapText="1"/>
    </xf>
    <xf numFmtId="0" fontId="1" fillId="2" borderId="13" xfId="9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4" fillId="0" borderId="2" xfId="1" applyNumberFormat="1" applyFont="1" applyBorder="1" applyAlignment="1" applyProtection="1">
      <alignment vertical="top"/>
    </xf>
    <xf numFmtId="0" fontId="4" fillId="2" borderId="2" xfId="1" applyFont="1" applyFill="1" applyBorder="1" applyAlignment="1" applyProtection="1">
      <alignment horizontal="center" vertical="center"/>
    </xf>
    <xf numFmtId="0" fontId="3" fillId="2" borderId="2" xfId="8" applyFont="1" applyFill="1" applyBorder="1" applyAlignment="1" applyProtection="1">
      <alignment horizontal="center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49" fontId="7" fillId="2" borderId="3" xfId="1" applyNumberFormat="1" applyFont="1" applyFill="1" applyBorder="1" applyAlignment="1" applyProtection="1">
      <alignment horizontal="center" vertical="center" wrapText="1"/>
    </xf>
    <xf numFmtId="49" fontId="7" fillId="2" borderId="0" xfId="1" applyNumberFormat="1" applyFont="1" applyFill="1" applyBorder="1" applyAlignment="1" applyProtection="1">
      <alignment horizontal="center" vertical="center" wrapText="1"/>
    </xf>
    <xf numFmtId="49" fontId="1" fillId="0" borderId="9" xfId="3" applyNumberFormat="1" applyFont="1" applyFill="1" applyBorder="1" applyAlignment="1" applyProtection="1">
      <alignment horizontal="center" vertical="center" wrapText="1"/>
    </xf>
    <xf numFmtId="49" fontId="1" fillId="0" borderId="10" xfId="3" applyNumberFormat="1" applyFont="1" applyFill="1" applyBorder="1" applyAlignment="1" applyProtection="1">
      <alignment horizontal="center" vertical="center" wrapText="1"/>
    </xf>
    <xf numFmtId="49" fontId="7" fillId="2" borderId="4" xfId="1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6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4" fillId="2" borderId="3" xfId="1" applyNumberFormat="1" applyFont="1" applyFill="1" applyBorder="1" applyAlignment="1" applyProtection="1">
      <alignment horizontal="center" vertical="center" wrapText="1"/>
    </xf>
    <xf numFmtId="49" fontId="4" fillId="2" borderId="0" xfId="1" applyNumberFormat="1" applyFont="1" applyFill="1" applyBorder="1" applyAlignment="1" applyProtection="1">
      <alignment horizontal="center" vertical="center" wrapText="1"/>
    </xf>
    <xf numFmtId="49" fontId="4" fillId="2" borderId="18" xfId="1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0" xfId="0" applyNumberFormat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0" fontId="1" fillId="2" borderId="3" xfId="2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9" fillId="2" borderId="4" xfId="0" applyFont="1" applyFill="1" applyBorder="1" applyAlignment="1" applyProtection="1">
      <alignment vertical="center" wrapText="1"/>
    </xf>
    <xf numFmtId="0" fontId="4" fillId="2" borderId="3" xfId="1" applyFont="1" applyFill="1" applyBorder="1" applyAlignment="1" applyProtection="1">
      <alignment vertical="center" wrapText="1"/>
    </xf>
    <xf numFmtId="0" fontId="1" fillId="0" borderId="5" xfId="2" applyNumberFormat="1" applyFont="1" applyBorder="1" applyAlignment="1" applyProtection="1">
      <alignment horizontal="center" vertical="center" wrapText="1"/>
    </xf>
    <xf numFmtId="49" fontId="1" fillId="3" borderId="5" xfId="17" applyNumberFormat="1" applyFont="1" applyFill="1" applyBorder="1" applyAlignment="1" applyProtection="1">
      <alignment horizontal="center" vertical="center" wrapText="1"/>
    </xf>
    <xf numFmtId="49" fontId="1" fillId="3" borderId="5" xfId="17" applyNumberFormat="1" applyFont="1" applyFill="1" applyBorder="1" applyAlignment="1" applyProtection="1">
      <alignment vertical="center" wrapText="1"/>
    </xf>
    <xf numFmtId="0" fontId="1" fillId="3" borderId="5" xfId="17" applyFont="1" applyFill="1" applyBorder="1" applyAlignment="1" applyProtection="1">
      <alignment horizontal="center" vertical="center" wrapText="1"/>
    </xf>
    <xf numFmtId="0" fontId="3" fillId="3" borderId="5" xfId="17" applyNumberFormat="1" applyFont="1" applyFill="1" applyBorder="1" applyAlignment="1" applyProtection="1">
      <alignment horizontal="center" vertical="center" wrapText="1"/>
    </xf>
    <xf numFmtId="0" fontId="1" fillId="3" borderId="5" xfId="17" applyNumberFormat="1" applyFont="1" applyFill="1" applyBorder="1" applyAlignment="1" applyProtection="1">
      <alignment horizontal="center" vertical="center" wrapText="1"/>
    </xf>
    <xf numFmtId="49" fontId="1" fillId="3" borderId="5" xfId="3" applyNumberFormat="1" applyFont="1" applyFill="1" applyBorder="1" applyAlignment="1" applyProtection="1">
      <alignment horizontal="center" vertical="center" wrapText="1"/>
    </xf>
    <xf numFmtId="49" fontId="1" fillId="3" borderId="8" xfId="3" applyNumberFormat="1" applyFont="1" applyFill="1" applyBorder="1" applyAlignment="1" applyProtection="1">
      <alignment horizontal="center" vertical="center" wrapText="1"/>
    </xf>
    <xf numFmtId="49" fontId="4" fillId="2" borderId="4" xfId="1" applyNumberFormat="1" applyFont="1" applyFill="1" applyBorder="1" applyAlignment="1" applyProtection="1">
      <alignment vertical="center" wrapText="1"/>
    </xf>
    <xf numFmtId="0" fontId="1" fillId="2" borderId="0" xfId="2" applyFont="1" applyFill="1" applyBorder="1" applyAlignment="1" applyProtection="1">
      <alignment vertical="center" wrapText="1"/>
    </xf>
    <xf numFmtId="0" fontId="10" fillId="5" borderId="21" xfId="12" applyFont="1" applyFill="1" applyBorder="1" applyProtection="1"/>
    <xf numFmtId="0" fontId="10" fillId="5" borderId="22" xfId="12" applyFont="1" applyFill="1" applyBorder="1" applyProtection="1"/>
    <xf numFmtId="0" fontId="10" fillId="5" borderId="23" xfId="12" applyFont="1" applyFill="1" applyBorder="1" applyProtection="1"/>
    <xf numFmtId="49" fontId="4" fillId="2" borderId="24" xfId="1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49" fontId="1" fillId="2" borderId="25" xfId="2" applyNumberFormat="1" applyFont="1" applyFill="1" applyBorder="1" applyAlignment="1" applyProtection="1">
      <alignment horizontal="center" vertical="center" wrapText="1"/>
    </xf>
    <xf numFmtId="49" fontId="1" fillId="2" borderId="25" xfId="17" applyNumberFormat="1" applyFont="1" applyFill="1" applyBorder="1" applyAlignment="1" applyProtection="1">
      <alignment horizontal="center" vertical="center" wrapText="1"/>
    </xf>
    <xf numFmtId="49" fontId="1" fillId="2" borderId="25" xfId="17" applyNumberFormat="1" applyFont="1" applyFill="1" applyBorder="1" applyAlignment="1" applyProtection="1">
      <alignment vertical="center" wrapText="1"/>
    </xf>
    <xf numFmtId="0" fontId="1" fillId="2" borderId="25" xfId="17" applyFont="1" applyFill="1" applyBorder="1" applyAlignment="1" applyProtection="1">
      <alignment horizontal="center" vertical="center" wrapText="1"/>
    </xf>
    <xf numFmtId="0" fontId="1" fillId="2" borderId="25" xfId="17" applyNumberFormat="1" applyFont="1" applyFill="1" applyBorder="1" applyAlignment="1" applyProtection="1">
      <alignment horizontal="center" vertical="center" wrapText="1"/>
    </xf>
    <xf numFmtId="49" fontId="1" fillId="2" borderId="25" xfId="3" applyNumberFormat="1" applyFont="1" applyFill="1" applyBorder="1" applyAlignment="1" applyProtection="1">
      <alignment horizontal="center" vertical="center" wrapText="1"/>
    </xf>
    <xf numFmtId="49" fontId="1" fillId="2" borderId="26" xfId="3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9" fillId="2" borderId="1" xfId="19" applyFont="1" applyFill="1" applyBorder="1" applyAlignment="1" applyProtection="1">
      <alignment vertical="center" wrapText="1"/>
    </xf>
    <xf numFmtId="49" fontId="1" fillId="2" borderId="2" xfId="19" applyNumberFormat="1" applyFont="1" applyFill="1" applyBorder="1" applyAlignment="1" applyProtection="1">
      <alignment vertical="center" wrapText="1"/>
    </xf>
    <xf numFmtId="0" fontId="3" fillId="2" borderId="2" xfId="19" applyFont="1" applyFill="1" applyBorder="1" applyAlignment="1" applyProtection="1">
      <alignment vertical="center" wrapText="1"/>
    </xf>
    <xf numFmtId="0" fontId="1" fillId="2" borderId="2" xfId="19" applyFont="1" applyFill="1" applyBorder="1" applyAlignment="1" applyProtection="1">
      <alignment vertical="center" wrapText="1"/>
    </xf>
    <xf numFmtId="0" fontId="1" fillId="2" borderId="2" xfId="19" applyFont="1" applyFill="1" applyBorder="1" applyAlignment="1" applyProtection="1">
      <alignment horizontal="right" vertical="center" wrapText="1"/>
    </xf>
    <xf numFmtId="0" fontId="3" fillId="2" borderId="2" xfId="19" applyFont="1" applyFill="1" applyBorder="1" applyAlignment="1" applyProtection="1">
      <alignment horizontal="center" vertical="center" wrapText="1"/>
    </xf>
    <xf numFmtId="0" fontId="9" fillId="2" borderId="14" xfId="19" applyFont="1" applyFill="1" applyBorder="1" applyAlignment="1" applyProtection="1">
      <alignment vertical="center"/>
    </xf>
    <xf numFmtId="0" fontId="9" fillId="2" borderId="3" xfId="19" applyFont="1" applyFill="1" applyBorder="1" applyAlignment="1" applyProtection="1">
      <alignment vertical="center" wrapText="1"/>
    </xf>
    <xf numFmtId="0" fontId="9" fillId="2" borderId="4" xfId="19" applyFont="1" applyFill="1" applyBorder="1" applyAlignment="1" applyProtection="1">
      <alignment vertical="center"/>
    </xf>
    <xf numFmtId="0" fontId="9" fillId="0" borderId="0" xfId="19" applyFont="1" applyBorder="1" applyAlignment="1" applyProtection="1">
      <alignment vertical="center" wrapText="1"/>
    </xf>
    <xf numFmtId="0" fontId="9" fillId="2" borderId="0" xfId="19" applyFont="1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vertical="center" wrapText="1"/>
    </xf>
    <xf numFmtId="0" fontId="9" fillId="6" borderId="0" xfId="19" applyFont="1" applyFill="1" applyBorder="1" applyAlignment="1" applyProtection="1">
      <alignment vertical="center" wrapText="1"/>
    </xf>
    <xf numFmtId="0" fontId="9" fillId="2" borderId="3" xfId="19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49" fontId="10" fillId="0" borderId="27" xfId="5" applyNumberFormat="1" applyFont="1" applyFill="1" applyBorder="1" applyAlignment="1" applyProtection="1">
      <alignment horizontal="center" vertical="center" wrapText="1"/>
    </xf>
    <xf numFmtId="49" fontId="10" fillId="0" borderId="9" xfId="5" applyNumberFormat="1" applyFont="1" applyFill="1" applyBorder="1" applyAlignment="1" applyProtection="1">
      <alignment horizontal="center" vertical="center" wrapText="1"/>
    </xf>
    <xf numFmtId="49" fontId="10" fillId="0" borderId="9" xfId="7" applyNumberFormat="1" applyFont="1" applyFill="1" applyBorder="1" applyAlignment="1" applyProtection="1">
      <alignment horizontal="center" vertical="center" wrapText="1"/>
    </xf>
    <xf numFmtId="49" fontId="10" fillId="0" borderId="10" xfId="15" applyNumberFormat="1" applyFont="1" applyFill="1" applyBorder="1" applyAlignment="1" applyProtection="1">
      <alignment horizontal="center" vertical="center" wrapText="1"/>
    </xf>
    <xf numFmtId="49" fontId="10" fillId="0" borderId="28" xfId="4" applyNumberFormat="1" applyFont="1" applyFill="1" applyBorder="1" applyAlignment="1" applyProtection="1">
      <alignment horizontal="center" vertical="center" wrapText="1"/>
    </xf>
    <xf numFmtId="49" fontId="1" fillId="2" borderId="29" xfId="19" applyNumberFormat="1" applyFont="1" applyFill="1" applyBorder="1" applyAlignment="1" applyProtection="1">
      <alignment horizontal="center" vertical="center" wrapText="1"/>
    </xf>
    <xf numFmtId="49" fontId="1" fillId="2" borderId="16" xfId="19" applyNumberFormat="1" applyFont="1" applyFill="1" applyBorder="1" applyAlignment="1" applyProtection="1">
      <alignment horizontal="center" vertical="center" wrapText="1"/>
    </xf>
    <xf numFmtId="49" fontId="10" fillId="2" borderId="30" xfId="5" applyNumberFormat="1" applyFont="1" applyFill="1" applyBorder="1" applyAlignment="1" applyProtection="1">
      <alignment horizontal="center" vertical="center" wrapText="1"/>
    </xf>
    <xf numFmtId="49" fontId="10" fillId="2" borderId="31" xfId="5" applyNumberFormat="1" applyFont="1" applyFill="1" applyBorder="1" applyAlignment="1" applyProtection="1">
      <alignment horizontal="center" vertical="center" wrapText="1"/>
    </xf>
    <xf numFmtId="49" fontId="10" fillId="2" borderId="31" xfId="15" applyNumberFormat="1" applyFont="1" applyFill="1" applyBorder="1" applyAlignment="1" applyProtection="1">
      <alignment horizontal="center" vertical="center" wrapText="1"/>
    </xf>
    <xf numFmtId="49" fontId="10" fillId="2" borderId="32" xfId="15" applyNumberFormat="1" applyFont="1" applyFill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 wrapText="1"/>
    </xf>
    <xf numFmtId="49" fontId="3" fillId="2" borderId="34" xfId="19" applyNumberFormat="1" applyFont="1" applyFill="1" applyBorder="1" applyAlignment="1" applyProtection="1">
      <alignment horizontal="center" vertical="center" wrapText="1"/>
    </xf>
    <xf numFmtId="49" fontId="3" fillId="2" borderId="6" xfId="19" applyNumberFormat="1" applyFont="1" applyFill="1" applyBorder="1" applyAlignment="1" applyProtection="1">
      <alignment horizontal="center" vertical="center" wrapText="1"/>
    </xf>
    <xf numFmtId="49" fontId="3" fillId="2" borderId="35" xfId="19" applyNumberFormat="1" applyFont="1" applyFill="1" applyBorder="1" applyAlignment="1" applyProtection="1">
      <alignment horizontal="center" vertical="center" wrapText="1"/>
    </xf>
    <xf numFmtId="49" fontId="12" fillId="2" borderId="34" xfId="5" applyNumberFormat="1" applyFont="1" applyFill="1" applyBorder="1" applyAlignment="1" applyProtection="1">
      <alignment horizontal="center" vertical="center" wrapText="1"/>
    </xf>
    <xf numFmtId="49" fontId="12" fillId="2" borderId="6" xfId="5" applyNumberFormat="1" applyFont="1" applyFill="1" applyBorder="1" applyAlignment="1" applyProtection="1">
      <alignment horizontal="center" vertical="center" wrapText="1"/>
    </xf>
    <xf numFmtId="49" fontId="12" fillId="2" borderId="6" xfId="15" applyNumberFormat="1" applyFont="1" applyFill="1" applyBorder="1" applyAlignment="1" applyProtection="1">
      <alignment horizontal="center" vertical="center" wrapText="1"/>
    </xf>
    <xf numFmtId="49" fontId="12" fillId="2" borderId="7" xfId="15" applyNumberFormat="1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3" fillId="2" borderId="37" xfId="19" applyFont="1" applyFill="1" applyBorder="1" applyAlignment="1" applyProtection="1">
      <alignment vertical="center" textRotation="90" wrapText="1"/>
    </xf>
    <xf numFmtId="0" fontId="13" fillId="2" borderId="38" xfId="19" applyFont="1" applyFill="1" applyBorder="1" applyAlignment="1" applyProtection="1">
      <alignment vertical="center" textRotation="90" wrapText="1"/>
    </xf>
    <xf numFmtId="0" fontId="13" fillId="2" borderId="11" xfId="19" applyFont="1" applyFill="1" applyBorder="1" applyAlignment="1" applyProtection="1">
      <alignment vertical="center" textRotation="90" wrapText="1"/>
    </xf>
    <xf numFmtId="0" fontId="14" fillId="7" borderId="11" xfId="2" applyFont="1" applyFill="1" applyBorder="1" applyAlignment="1" applyProtection="1">
      <alignment horizontal="center" vertical="center" wrapText="1"/>
    </xf>
    <xf numFmtId="4" fontId="3" fillId="3" borderId="37" xfId="2" applyNumberFormat="1" applyFont="1" applyFill="1" applyBorder="1" applyAlignment="1" applyProtection="1">
      <alignment horizontal="right" vertical="center" wrapText="1"/>
    </xf>
    <xf numFmtId="4" fontId="3" fillId="3" borderId="38" xfId="2" applyNumberFormat="1" applyFont="1" applyFill="1" applyBorder="1" applyAlignment="1" applyProtection="1">
      <alignment horizontal="right" vertical="center" wrapText="1"/>
    </xf>
    <xf numFmtId="4" fontId="3" fillId="3" borderId="38" xfId="19" applyNumberFormat="1" applyFont="1" applyFill="1" applyBorder="1" applyAlignment="1" applyProtection="1">
      <alignment vertical="center" wrapText="1"/>
    </xf>
    <xf numFmtId="4" fontId="3" fillId="3" borderId="39" xfId="2" applyNumberFormat="1" applyFont="1" applyFill="1" applyBorder="1" applyAlignment="1" applyProtection="1">
      <alignment horizontal="right" vertical="center" wrapText="1"/>
    </xf>
    <xf numFmtId="4" fontId="3" fillId="3" borderId="13" xfId="0" applyNumberFormat="1" applyFont="1" applyFill="1" applyBorder="1" applyAlignment="1" applyProtection="1">
      <alignment horizontal="right" vertical="center" wrapText="1"/>
    </xf>
    <xf numFmtId="4" fontId="3" fillId="3" borderId="39" xfId="0" applyNumberFormat="1" applyFont="1" applyFill="1" applyBorder="1" applyAlignment="1" applyProtection="1">
      <alignment horizontal="right" vertical="center" wrapText="1"/>
    </xf>
    <xf numFmtId="0" fontId="13" fillId="2" borderId="40" xfId="19" applyFont="1" applyFill="1" applyBorder="1" applyAlignment="1" applyProtection="1">
      <alignment vertical="center" textRotation="90" wrapText="1"/>
    </xf>
    <xf numFmtId="0" fontId="13" fillId="2" borderId="0" xfId="19" applyFont="1" applyFill="1" applyBorder="1" applyAlignment="1" applyProtection="1">
      <alignment vertical="center" textRotation="90" wrapText="1"/>
    </xf>
    <xf numFmtId="4" fontId="1" fillId="2" borderId="0" xfId="19" applyNumberFormat="1" applyFont="1" applyFill="1" applyBorder="1" applyAlignment="1" applyProtection="1">
      <alignment vertical="center" wrapText="1"/>
    </xf>
    <xf numFmtId="4" fontId="1" fillId="2" borderId="41" xfId="19" applyNumberFormat="1" applyFont="1" applyFill="1" applyBorder="1" applyAlignment="1" applyProtection="1">
      <alignment vertical="center" wrapText="1"/>
    </xf>
    <xf numFmtId="4" fontId="1" fillId="2" borderId="40" xfId="19" applyNumberFormat="1" applyFont="1" applyFill="1" applyBorder="1" applyAlignment="1" applyProtection="1">
      <alignment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3" fillId="7" borderId="43" xfId="0" applyNumberFormat="1" applyFont="1" applyFill="1" applyBorder="1" applyAlignment="1" applyProtection="1">
      <alignment horizontal="center" vertical="center" wrapText="1"/>
    </xf>
    <xf numFmtId="4" fontId="3" fillId="3" borderId="44" xfId="0" applyNumberFormat="1" applyFont="1" applyFill="1" applyBorder="1" applyAlignment="1" applyProtection="1">
      <alignment horizontal="right" vertical="center" wrapText="1"/>
    </xf>
    <xf numFmtId="4" fontId="3" fillId="3" borderId="5" xfId="0" applyNumberFormat="1" applyFont="1" applyFill="1" applyBorder="1" applyAlignment="1" applyProtection="1">
      <alignment horizontal="right" vertical="center" wrapText="1"/>
    </xf>
    <xf numFmtId="4" fontId="3" fillId="3" borderId="5" xfId="2" applyNumberFormat="1" applyFont="1" applyFill="1" applyBorder="1" applyAlignment="1" applyProtection="1">
      <alignment horizontal="right" vertical="center" wrapText="1"/>
    </xf>
    <xf numFmtId="4" fontId="3" fillId="3" borderId="8" xfId="2" applyNumberFormat="1" applyFont="1" applyFill="1" applyBorder="1" applyAlignment="1" applyProtection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</xf>
    <xf numFmtId="0" fontId="9" fillId="2" borderId="4" xfId="0" applyFont="1" applyFill="1" applyBorder="1" applyAlignment="1" applyProtection="1">
      <alignment vertical="center"/>
    </xf>
    <xf numFmtId="0" fontId="3" fillId="0" borderId="43" xfId="0" applyFont="1" applyFill="1" applyBorder="1" applyAlignment="1" applyProtection="1">
      <alignment horizontal="center" vertical="center" wrapText="1"/>
    </xf>
    <xf numFmtId="4" fontId="3" fillId="0" borderId="44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4" fontId="3" fillId="0" borderId="42" xfId="0" applyNumberFormat="1" applyFont="1" applyFill="1" applyBorder="1" applyAlignment="1" applyProtection="1">
      <alignment horizontal="right" vertical="center" wrapText="1"/>
    </xf>
    <xf numFmtId="49" fontId="9" fillId="2" borderId="3" xfId="1" applyNumberFormat="1" applyFont="1" applyFill="1" applyBorder="1" applyAlignment="1" applyProtection="1">
      <alignment horizontal="center" vertical="center" wrapText="1"/>
    </xf>
    <xf numFmtId="0" fontId="1" fillId="0" borderId="42" xfId="0" applyNumberFormat="1" applyFont="1" applyBorder="1" applyAlignment="1" applyProtection="1">
      <alignment horizontal="center" vertical="center" wrapText="1"/>
    </xf>
    <xf numFmtId="49" fontId="3" fillId="3" borderId="43" xfId="0" applyNumberFormat="1" applyFont="1" applyFill="1" applyBorder="1" applyAlignment="1" applyProtection="1">
      <alignment horizontal="center" vertical="center" wrapText="1"/>
    </xf>
    <xf numFmtId="4" fontId="1" fillId="8" borderId="44" xfId="0" applyNumberFormat="1" applyFont="1" applyFill="1" applyBorder="1" applyAlignment="1" applyProtection="1">
      <alignment horizontal="right" vertical="center" wrapText="1"/>
      <protection locked="0"/>
    </xf>
    <xf numFmtId="4" fontId="1" fillId="8" borderId="5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5" xfId="10" applyNumberFormat="1" applyFont="1" applyFill="1" applyBorder="1" applyAlignment="1" applyProtection="1">
      <alignment horizontal="right" vertical="center" wrapText="1"/>
    </xf>
    <xf numFmtId="4" fontId="3" fillId="3" borderId="8" xfId="10" applyNumberFormat="1" applyFont="1" applyFill="1" applyBorder="1" applyAlignment="1" applyProtection="1">
      <alignment horizontal="right" vertical="center" wrapText="1"/>
    </xf>
    <xf numFmtId="49" fontId="9" fillId="2" borderId="4" xfId="1" applyNumberFormat="1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4" fontId="9" fillId="0" borderId="43" xfId="0" applyNumberFormat="1" applyFont="1" applyFill="1" applyBorder="1" applyAlignment="1" applyProtection="1">
      <alignment horizontal="center" vertical="center" wrapText="1"/>
    </xf>
    <xf numFmtId="4" fontId="1" fillId="0" borderId="44" xfId="0" applyNumberFormat="1" applyFont="1" applyFill="1" applyBorder="1" applyAlignment="1" applyProtection="1">
      <alignment horizontal="right" vertical="center" wrapText="1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49" fontId="16" fillId="2" borderId="3" xfId="1" applyNumberFormat="1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4" fontId="17" fillId="0" borderId="43" xfId="0" applyNumberFormat="1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4" fontId="3" fillId="2" borderId="22" xfId="0" applyNumberFormat="1" applyFont="1" applyFill="1" applyBorder="1" applyAlignment="1" applyProtection="1">
      <alignment horizontal="center" vertical="center" wrapText="1"/>
    </xf>
    <xf numFmtId="4" fontId="1" fillId="2" borderId="22" xfId="0" applyNumberFormat="1" applyFont="1" applyFill="1" applyBorder="1" applyAlignment="1" applyProtection="1">
      <alignment horizontal="right" vertical="center" wrapText="1"/>
    </xf>
    <xf numFmtId="4" fontId="3" fillId="2" borderId="22" xfId="0" applyNumberFormat="1" applyFont="1" applyFill="1" applyBorder="1" applyAlignment="1" applyProtection="1">
      <alignment horizontal="right" vertical="center" wrapText="1"/>
    </xf>
    <xf numFmtId="4" fontId="3" fillId="2" borderId="23" xfId="0" applyNumberFormat="1" applyFont="1" applyFill="1" applyBorder="1" applyAlignment="1" applyProtection="1">
      <alignment horizontal="right" vertical="center" wrapText="1"/>
    </xf>
    <xf numFmtId="0" fontId="9" fillId="2" borderId="11" xfId="19" applyFont="1" applyFill="1" applyBorder="1" applyAlignment="1" applyProtection="1">
      <alignment vertical="center" wrapText="1"/>
    </xf>
    <xf numFmtId="0" fontId="13" fillId="2" borderId="12" xfId="19" applyFont="1" applyFill="1" applyBorder="1" applyAlignment="1" applyProtection="1">
      <alignment vertical="center" textRotation="90" wrapText="1"/>
    </xf>
    <xf numFmtId="4" fontId="1" fillId="2" borderId="12" xfId="19" applyNumberFormat="1" applyFont="1" applyFill="1" applyBorder="1" applyAlignment="1" applyProtection="1">
      <alignment vertical="center" wrapText="1"/>
    </xf>
    <xf numFmtId="0" fontId="9" fillId="2" borderId="13" xfId="19" applyFont="1" applyFill="1" applyBorder="1" applyAlignment="1" applyProtection="1">
      <alignment vertical="center"/>
    </xf>
    <xf numFmtId="49" fontId="10" fillId="0" borderId="27" xfId="6" applyNumberFormat="1" applyFont="1" applyFill="1" applyBorder="1" applyAlignment="1" applyProtection="1">
      <alignment horizontal="center" vertical="center" wrapText="1"/>
    </xf>
    <xf numFmtId="49" fontId="10" fillId="0" borderId="9" xfId="6" applyNumberFormat="1" applyFont="1" applyFill="1" applyBorder="1" applyAlignment="1" applyProtection="1">
      <alignment horizontal="center" vertical="center" wrapText="1"/>
    </xf>
    <xf numFmtId="49" fontId="10" fillId="2" borderId="30" xfId="6" applyNumberFormat="1" applyFont="1" applyFill="1" applyBorder="1" applyAlignment="1" applyProtection="1">
      <alignment horizontal="center" vertical="center" wrapText="1"/>
    </xf>
    <xf numFmtId="49" fontId="10" fillId="2" borderId="31" xfId="6" applyNumberFormat="1" applyFont="1" applyFill="1" applyBorder="1" applyAlignment="1" applyProtection="1">
      <alignment horizontal="center" vertical="center" wrapText="1"/>
    </xf>
    <xf numFmtId="49" fontId="12" fillId="2" borderId="34" xfId="6" applyNumberFormat="1" applyFont="1" applyFill="1" applyBorder="1" applyAlignment="1" applyProtection="1">
      <alignment horizontal="center" vertical="center" wrapText="1"/>
    </xf>
    <xf numFmtId="49" fontId="12" fillId="2" borderId="6" xfId="6" applyNumberFormat="1" applyFont="1" applyFill="1" applyBorder="1" applyAlignment="1" applyProtection="1">
      <alignment horizontal="center" vertical="center" wrapText="1"/>
    </xf>
    <xf numFmtId="0" fontId="9" fillId="2" borderId="14" xfId="19" applyFont="1" applyFill="1" applyBorder="1" applyAlignment="1" applyProtection="1">
      <alignment vertical="center" wrapText="1"/>
    </xf>
    <xf numFmtId="0" fontId="9" fillId="2" borderId="4" xfId="19" applyFont="1" applyFill="1" applyBorder="1" applyAlignment="1" applyProtection="1">
      <alignment vertical="center" wrapText="1"/>
    </xf>
    <xf numFmtId="4" fontId="1" fillId="3" borderId="44" xfId="0" applyNumberFormat="1" applyFont="1" applyFill="1" applyBorder="1" applyAlignment="1" applyProtection="1">
      <alignment horizontal="right" vertical="center" wrapText="1"/>
    </xf>
    <xf numFmtId="4" fontId="1" fillId="3" borderId="5" xfId="0" applyNumberFormat="1" applyFont="1" applyFill="1" applyBorder="1" applyAlignment="1" applyProtection="1">
      <alignment horizontal="right" vertical="center" wrapText="1"/>
    </xf>
    <xf numFmtId="0" fontId="9" fillId="2" borderId="13" xfId="19" applyFont="1" applyFill="1" applyBorder="1" applyAlignment="1" applyProtection="1">
      <alignment vertical="center" wrapText="1"/>
    </xf>
    <xf numFmtId="0" fontId="1" fillId="2" borderId="1" xfId="3" applyFont="1" applyFill="1" applyBorder="1" applyAlignment="1" applyProtection="1">
      <alignment vertical="center" wrapText="1"/>
    </xf>
    <xf numFmtId="0" fontId="1" fillId="2" borderId="2" xfId="3" applyFont="1" applyFill="1" applyBorder="1" applyAlignment="1" applyProtection="1">
      <alignment vertical="center" wrapText="1"/>
    </xf>
    <xf numFmtId="0" fontId="1" fillId="2" borderId="45" xfId="3" applyFont="1" applyFill="1" applyBorder="1" applyAlignment="1" applyProtection="1">
      <alignment vertical="center" wrapText="1"/>
    </xf>
    <xf numFmtId="0" fontId="1" fillId="2" borderId="14" xfId="3" applyFont="1" applyFill="1" applyBorder="1" applyAlignment="1" applyProtection="1">
      <alignment vertical="center" wrapText="1"/>
    </xf>
    <xf numFmtId="0" fontId="1" fillId="2" borderId="3" xfId="3" applyFont="1" applyFill="1" applyBorder="1" applyAlignment="1" applyProtection="1">
      <alignment vertical="center" wrapText="1"/>
    </xf>
    <xf numFmtId="0" fontId="1" fillId="2" borderId="4" xfId="3" applyFont="1" applyFill="1" applyBorder="1" applyAlignment="1" applyProtection="1">
      <alignment vertical="center" wrapText="1"/>
    </xf>
    <xf numFmtId="0" fontId="18" fillId="0" borderId="45" xfId="15" applyFont="1" applyFill="1" applyBorder="1" applyAlignment="1" applyProtection="1">
      <alignment horizontal="center" vertical="center" wrapText="1"/>
    </xf>
    <xf numFmtId="0" fontId="18" fillId="0" borderId="42" xfId="15" applyFont="1" applyFill="1" applyBorder="1" applyAlignment="1" applyProtection="1">
      <alignment horizontal="center" vertical="center" wrapText="1"/>
    </xf>
    <xf numFmtId="49" fontId="1" fillId="0" borderId="5" xfId="15" applyNumberFormat="1" applyFont="1" applyFill="1" applyBorder="1" applyAlignment="1" applyProtection="1">
      <alignment horizontal="center" vertical="center" wrapText="1"/>
    </xf>
    <xf numFmtId="49" fontId="1" fillId="3" borderId="5" xfId="15" applyNumberFormat="1" applyFont="1" applyFill="1" applyBorder="1" applyAlignment="1" applyProtection="1">
      <alignment horizontal="center" vertical="center" wrapText="1"/>
    </xf>
    <xf numFmtId="0" fontId="18" fillId="0" borderId="43" xfId="15" applyNumberFormat="1" applyFont="1" applyFill="1" applyBorder="1" applyAlignment="1" applyProtection="1">
      <alignment horizontal="center" vertical="center" wrapText="1"/>
    </xf>
    <xf numFmtId="0" fontId="1" fillId="2" borderId="11" xfId="3" applyFont="1" applyFill="1" applyBorder="1" applyAlignment="1" applyProtection="1">
      <alignment vertical="center" wrapText="1"/>
    </xf>
    <xf numFmtId="0" fontId="1" fillId="2" borderId="12" xfId="3" applyFont="1" applyFill="1" applyBorder="1" applyAlignment="1" applyProtection="1">
      <alignment vertical="center" wrapText="1"/>
    </xf>
    <xf numFmtId="0" fontId="1" fillId="2" borderId="13" xfId="3" applyFont="1" applyFill="1" applyBorder="1" applyAlignment="1" applyProtection="1">
      <alignment vertical="center" wrapText="1"/>
    </xf>
    <xf numFmtId="0" fontId="19" fillId="0" borderId="0" xfId="3" applyFont="1" applyAlignment="1" applyProtection="1">
      <alignment vertical="center" wrapText="1"/>
    </xf>
    <xf numFmtId="0" fontId="19" fillId="2" borderId="1" xfId="3" applyFont="1" applyFill="1" applyBorder="1" applyAlignment="1" applyProtection="1">
      <alignment vertical="center" wrapText="1"/>
    </xf>
    <xf numFmtId="0" fontId="19" fillId="2" borderId="2" xfId="3" applyFont="1" applyFill="1" applyBorder="1" applyAlignment="1" applyProtection="1">
      <alignment vertical="center" wrapText="1"/>
    </xf>
    <xf numFmtId="0" fontId="4" fillId="2" borderId="2" xfId="1" applyFont="1" applyFill="1" applyBorder="1" applyAlignment="1" applyProtection="1">
      <alignment vertical="center"/>
    </xf>
    <xf numFmtId="0" fontId="19" fillId="2" borderId="14" xfId="3" applyFont="1" applyFill="1" applyBorder="1" applyAlignment="1" applyProtection="1">
      <alignment vertical="center" wrapText="1"/>
    </xf>
    <xf numFmtId="0" fontId="19" fillId="2" borderId="3" xfId="3" applyFont="1" applyFill="1" applyBorder="1" applyAlignment="1" applyProtection="1">
      <alignment vertical="center" wrapText="1"/>
    </xf>
    <xf numFmtId="0" fontId="19" fillId="2" borderId="4" xfId="3" applyFont="1" applyFill="1" applyBorder="1" applyAlignment="1" applyProtection="1">
      <alignment vertical="center" wrapText="1"/>
    </xf>
    <xf numFmtId="0" fontId="19" fillId="2" borderId="0" xfId="3" applyFont="1" applyFill="1" applyBorder="1" applyAlignment="1" applyProtection="1">
      <alignment vertical="center" wrapText="1"/>
    </xf>
    <xf numFmtId="0" fontId="21" fillId="2" borderId="3" xfId="3" applyFont="1" applyFill="1" applyBorder="1" applyAlignment="1" applyProtection="1">
      <alignment vertical="center" wrapText="1"/>
    </xf>
    <xf numFmtId="0" fontId="19" fillId="2" borderId="11" xfId="3" applyFont="1" applyFill="1" applyBorder="1" applyAlignment="1" applyProtection="1">
      <alignment vertical="center" wrapText="1"/>
    </xf>
    <xf numFmtId="0" fontId="19" fillId="2" borderId="12" xfId="3" applyFont="1" applyFill="1" applyBorder="1" applyAlignment="1" applyProtection="1">
      <alignment vertical="center" wrapText="1"/>
    </xf>
    <xf numFmtId="0" fontId="19" fillId="2" borderId="13" xfId="3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49" fontId="22" fillId="0" borderId="0" xfId="1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top"/>
    </xf>
    <xf numFmtId="0" fontId="1" fillId="0" borderId="0" xfId="18" applyFont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1" fillId="9" borderId="34" xfId="0" applyFont="1" applyFill="1" applyBorder="1" applyAlignment="1" applyProtection="1">
      <alignment horizontal="center" vertical="center"/>
    </xf>
    <xf numFmtId="0" fontId="1" fillId="9" borderId="6" xfId="0" applyNumberFormat="1" applyFont="1" applyFill="1" applyBorder="1" applyAlignment="1" applyProtection="1">
      <alignment horizontal="left" vertical="center" wrapText="1"/>
    </xf>
    <xf numFmtId="49" fontId="4" fillId="7" borderId="7" xfId="1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5" xfId="0" applyNumberFormat="1" applyFont="1" applyFill="1" applyBorder="1" applyAlignment="1" applyProtection="1">
      <alignment horizontal="left" vertical="center" wrapText="1"/>
    </xf>
    <xf numFmtId="49" fontId="4" fillId="7" borderId="8" xfId="1" applyNumberFormat="1" applyFont="1" applyFill="1" applyBorder="1" applyAlignment="1" applyProtection="1">
      <alignment horizontal="center" vertical="center"/>
    </xf>
    <xf numFmtId="0" fontId="1" fillId="9" borderId="44" xfId="0" applyFont="1" applyFill="1" applyBorder="1" applyAlignment="1" applyProtection="1">
      <alignment horizontal="center" vertical="center"/>
    </xf>
    <xf numFmtId="0" fontId="1" fillId="9" borderId="5" xfId="0" applyNumberFormat="1" applyFont="1" applyFill="1" applyBorder="1" applyAlignment="1" applyProtection="1">
      <alignment horizontal="left" vertical="center" wrapText="1"/>
    </xf>
    <xf numFmtId="0" fontId="1" fillId="2" borderId="27" xfId="0" applyFont="1" applyFill="1" applyBorder="1" applyAlignment="1" applyProtection="1">
      <alignment horizontal="center" vertical="center"/>
    </xf>
    <xf numFmtId="0" fontId="1" fillId="2" borderId="9" xfId="0" applyNumberFormat="1" applyFont="1" applyFill="1" applyBorder="1" applyAlignment="1" applyProtection="1">
      <alignment horizontal="left" vertical="center" wrapText="1"/>
    </xf>
    <xf numFmtId="49" fontId="4" fillId="7" borderId="10" xfId="1" applyNumberFormat="1" applyFont="1" applyFill="1" applyBorder="1" applyAlignment="1" applyProtection="1">
      <alignment horizontal="center" vertical="center"/>
    </xf>
    <xf numFmtId="0" fontId="1" fillId="2" borderId="2" xfId="14" applyNumberFormat="1" applyFont="1" applyFill="1" applyBorder="1" applyAlignment="1" applyProtection="1">
      <alignment horizontal="center" vertical="center" wrapText="1"/>
    </xf>
    <xf numFmtId="0" fontId="3" fillId="4" borderId="5" xfId="14" applyNumberFormat="1" applyFont="1" applyFill="1" applyBorder="1" applyAlignment="1" applyProtection="1">
      <alignment horizontal="center" vertical="center" wrapText="1"/>
      <protection locked="0"/>
    </xf>
    <xf numFmtId="0" fontId="1" fillId="2" borderId="46" xfId="16" applyNumberFormat="1" applyFont="1" applyFill="1" applyBorder="1" applyAlignment="1" applyProtection="1">
      <alignment horizontal="right" vertical="center" wrapText="1"/>
    </xf>
    <xf numFmtId="0" fontId="1" fillId="2" borderId="18" xfId="16" applyNumberFormat="1" applyFont="1" applyFill="1" applyBorder="1" applyAlignment="1" applyProtection="1">
      <alignment horizontal="right" vertical="center" wrapText="1"/>
    </xf>
    <xf numFmtId="0" fontId="1" fillId="2" borderId="30" xfId="16" applyNumberFormat="1" applyFont="1" applyFill="1" applyBorder="1" applyAlignment="1" applyProtection="1">
      <alignment horizontal="right" vertical="center" wrapText="1"/>
    </xf>
    <xf numFmtId="0" fontId="1" fillId="2" borderId="14" xfId="9" applyNumberFormat="1" applyFont="1" applyFill="1" applyBorder="1" applyAlignment="1" applyProtection="1">
      <alignment horizontal="right" vertical="center" wrapText="1"/>
    </xf>
    <xf numFmtId="0" fontId="1" fillId="2" borderId="4" xfId="9" applyNumberFormat="1" applyFont="1" applyFill="1" applyBorder="1" applyAlignment="1" applyProtection="1">
      <alignment horizontal="right" vertical="center" wrapText="1"/>
    </xf>
    <xf numFmtId="0" fontId="3" fillId="9" borderId="43" xfId="9" applyNumberFormat="1" applyFont="1" applyFill="1" applyBorder="1" applyAlignment="1" applyProtection="1">
      <alignment horizontal="center" vertical="center" wrapText="1"/>
    </xf>
    <xf numFmtId="0" fontId="3" fillId="9" borderId="45" xfId="9" applyNumberFormat="1" applyFont="1" applyFill="1" applyBorder="1" applyAlignment="1" applyProtection="1">
      <alignment horizontal="center" vertical="center" wrapText="1"/>
    </xf>
    <xf numFmtId="0" fontId="3" fillId="9" borderId="42" xfId="9" applyNumberFormat="1" applyFont="1" applyFill="1" applyBorder="1" applyAlignment="1" applyProtection="1">
      <alignment horizontal="center" vertical="center" wrapText="1"/>
    </xf>
    <xf numFmtId="0" fontId="3" fillId="2" borderId="0" xfId="14" applyNumberFormat="1" applyFont="1" applyFill="1" applyBorder="1" applyAlignment="1" applyProtection="1">
      <alignment horizontal="center" vertical="center" wrapText="1"/>
    </xf>
    <xf numFmtId="49" fontId="1" fillId="2" borderId="50" xfId="1" applyNumberFormat="1" applyFont="1" applyFill="1" applyBorder="1" applyAlignment="1" applyProtection="1">
      <alignment horizontal="center" vertical="center" wrapText="1"/>
    </xf>
    <xf numFmtId="49" fontId="1" fillId="2" borderId="18" xfId="1" applyNumberFormat="1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1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4" fillId="5" borderId="22" xfId="1" applyFont="1" applyFill="1" applyBorder="1" applyAlignment="1" applyProtection="1">
      <alignment horizontal="center" vertical="center"/>
    </xf>
    <xf numFmtId="49" fontId="1" fillId="0" borderId="6" xfId="13" applyFont="1" applyFill="1" applyBorder="1" applyAlignment="1" applyProtection="1">
      <alignment horizontal="center" vertical="center" wrapText="1"/>
    </xf>
    <xf numFmtId="49" fontId="1" fillId="0" borderId="7" xfId="13" applyFont="1" applyFill="1" applyBorder="1" applyAlignment="1" applyProtection="1">
      <alignment horizontal="center" vertical="center" wrapText="1"/>
    </xf>
    <xf numFmtId="49" fontId="3" fillId="7" borderId="43" xfId="0" applyNumberFormat="1" applyFont="1" applyFill="1" applyBorder="1" applyAlignment="1" applyProtection="1">
      <alignment horizontal="center" vertical="center" wrapText="1"/>
    </xf>
    <xf numFmtId="0" fontId="3" fillId="7" borderId="45" xfId="0" applyNumberFormat="1" applyFont="1" applyFill="1" applyBorder="1" applyAlignment="1" applyProtection="1">
      <alignment horizontal="center" vertical="center" wrapText="1"/>
    </xf>
    <xf numFmtId="0" fontId="3" fillId="7" borderId="49" xfId="0" applyNumberFormat="1" applyFont="1" applyFill="1" applyBorder="1" applyAlignment="1" applyProtection="1">
      <alignment horizontal="center" vertical="center" wrapText="1"/>
    </xf>
    <xf numFmtId="0" fontId="1" fillId="0" borderId="16" xfId="17" applyNumberFormat="1" applyFont="1" applyFill="1" applyBorder="1" applyAlignment="1" applyProtection="1">
      <alignment horizontal="center" vertical="center" wrapText="1"/>
    </xf>
    <xf numFmtId="0" fontId="3" fillId="9" borderId="43" xfId="8" applyFont="1" applyFill="1" applyBorder="1" applyAlignment="1" applyProtection="1">
      <alignment horizontal="center" vertical="center" wrapText="1"/>
    </xf>
    <xf numFmtId="0" fontId="3" fillId="9" borderId="45" xfId="8" applyFont="1" applyFill="1" applyBorder="1" applyAlignment="1" applyProtection="1">
      <alignment horizontal="center" vertical="center" wrapText="1"/>
    </xf>
    <xf numFmtId="0" fontId="3" fillId="9" borderId="42" xfId="8" applyFont="1" applyFill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</xf>
    <xf numFmtId="0" fontId="1" fillId="0" borderId="16" xfId="17" applyFont="1" applyFill="1" applyBorder="1" applyAlignment="1" applyProtection="1">
      <alignment horizontal="center" vertical="center" wrapText="1"/>
    </xf>
    <xf numFmtId="49" fontId="1" fillId="0" borderId="50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37" xfId="0" applyNumberFormat="1" applyFont="1" applyBorder="1" applyAlignment="1" applyProtection="1">
      <alignment horizontal="center" vertical="center" wrapText="1"/>
    </xf>
    <xf numFmtId="49" fontId="15" fillId="3" borderId="51" xfId="0" applyNumberFormat="1" applyFont="1" applyFill="1" applyBorder="1" applyAlignment="1" applyProtection="1">
      <alignment horizontal="center" vertical="center"/>
    </xf>
    <xf numFmtId="0" fontId="15" fillId="3" borderId="19" xfId="0" applyNumberFormat="1" applyFont="1" applyFill="1" applyBorder="1" applyAlignment="1" applyProtection="1">
      <alignment horizontal="center" vertical="center"/>
    </xf>
    <xf numFmtId="0" fontId="15" fillId="3" borderId="38" xfId="0" applyNumberFormat="1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</xf>
    <xf numFmtId="49" fontId="10" fillId="0" borderId="44" xfId="5" applyNumberFormat="1" applyFont="1" applyFill="1" applyBorder="1" applyAlignment="1" applyProtection="1">
      <alignment horizontal="center" vertical="center" wrapText="1"/>
    </xf>
    <xf numFmtId="49" fontId="10" fillId="0" borderId="5" xfId="5" applyNumberFormat="1" applyFont="1" applyFill="1" applyBorder="1" applyAlignment="1" applyProtection="1">
      <alignment horizontal="center" vertical="center" wrapText="1"/>
    </xf>
    <xf numFmtId="49" fontId="10" fillId="0" borderId="5" xfId="15" applyNumberFormat="1" applyFont="1" applyFill="1" applyBorder="1" applyAlignment="1" applyProtection="1">
      <alignment horizontal="center" vertical="center" wrapText="1"/>
    </xf>
    <xf numFmtId="49" fontId="10" fillId="0" borderId="9" xfId="15" applyNumberFormat="1" applyFont="1" applyFill="1" applyBorder="1" applyAlignment="1" applyProtection="1">
      <alignment horizontal="center" vertical="center" wrapText="1"/>
    </xf>
    <xf numFmtId="49" fontId="10" fillId="0" borderId="5" xfId="7" applyNumberFormat="1" applyFont="1" applyFill="1" applyBorder="1" applyAlignment="1" applyProtection="1">
      <alignment horizontal="center" vertical="center" wrapText="1"/>
    </xf>
    <xf numFmtId="0" fontId="3" fillId="9" borderId="43" xfId="19" applyNumberFormat="1" applyFont="1" applyFill="1" applyBorder="1" applyAlignment="1" applyProtection="1">
      <alignment horizontal="center" vertical="center" wrapText="1"/>
    </xf>
    <xf numFmtId="0" fontId="3" fillId="9" borderId="45" xfId="19" applyNumberFormat="1" applyFont="1" applyFill="1" applyBorder="1" applyAlignment="1" applyProtection="1">
      <alignment horizontal="center" vertical="center" wrapText="1"/>
    </xf>
    <xf numFmtId="0" fontId="3" fillId="9" borderId="42" xfId="19" applyNumberFormat="1" applyFont="1" applyFill="1" applyBorder="1" applyAlignment="1" applyProtection="1">
      <alignment horizontal="center" vertical="center" wrapText="1"/>
    </xf>
    <xf numFmtId="49" fontId="3" fillId="2" borderId="0" xfId="2" applyNumberFormat="1" applyFont="1" applyFill="1" applyBorder="1" applyAlignment="1" applyProtection="1">
      <alignment horizontal="left" vertical="center" wrapText="1"/>
    </xf>
    <xf numFmtId="0" fontId="1" fillId="0" borderId="34" xfId="10" applyFont="1" applyFill="1" applyBorder="1" applyAlignment="1" applyProtection="1">
      <alignment horizontal="center" vertical="center" wrapText="1"/>
    </xf>
    <xf numFmtId="0" fontId="1" fillId="0" borderId="44" xfId="10" applyFont="1" applyFill="1" applyBorder="1" applyAlignment="1" applyProtection="1">
      <alignment horizontal="center" vertical="center" wrapText="1"/>
    </xf>
    <xf numFmtId="0" fontId="1" fillId="0" borderId="27" xfId="10" applyFont="1" applyFill="1" applyBorder="1" applyAlignment="1" applyProtection="1">
      <alignment horizontal="center" vertical="center" wrapText="1"/>
    </xf>
    <xf numFmtId="0" fontId="1" fillId="0" borderId="47" xfId="10" applyFont="1" applyFill="1" applyBorder="1" applyAlignment="1" applyProtection="1">
      <alignment horizontal="center" vertical="center" wrapText="1"/>
    </xf>
    <xf numFmtId="0" fontId="1" fillId="0" borderId="19" xfId="10" applyFont="1" applyFill="1" applyBorder="1" applyAlignment="1" applyProtection="1">
      <alignment horizontal="center" vertical="center" wrapText="1"/>
    </xf>
    <xf numFmtId="0" fontId="1" fillId="0" borderId="31" xfId="10" applyFont="1" applyFill="1" applyBorder="1" applyAlignment="1" applyProtection="1">
      <alignment horizontal="center" vertical="center" wrapText="1"/>
    </xf>
    <xf numFmtId="49" fontId="10" fillId="0" borderId="35" xfId="5" applyNumberFormat="1" applyFont="1" applyFill="1" applyBorder="1" applyAlignment="1" applyProtection="1">
      <alignment horizontal="center" vertical="center" wrapText="1"/>
    </xf>
    <xf numFmtId="49" fontId="10" fillId="0" borderId="43" xfId="5" applyNumberFormat="1" applyFont="1" applyFill="1" applyBorder="1" applyAlignment="1" applyProtection="1">
      <alignment horizontal="center" vertical="center" wrapText="1"/>
    </xf>
    <xf numFmtId="49" fontId="10" fillId="0" borderId="52" xfId="5" applyNumberFormat="1" applyFont="1" applyFill="1" applyBorder="1" applyAlignment="1" applyProtection="1">
      <alignment horizontal="center" vertical="center" wrapText="1"/>
    </xf>
    <xf numFmtId="0" fontId="3" fillId="0" borderId="34" xfId="10" applyFont="1" applyFill="1" applyBorder="1" applyAlignment="1" applyProtection="1">
      <alignment horizontal="center" vertical="center"/>
    </xf>
    <xf numFmtId="0" fontId="3" fillId="0" borderId="6" xfId="10" applyFont="1" applyFill="1" applyBorder="1" applyAlignment="1" applyProtection="1">
      <alignment horizontal="center" vertical="center"/>
    </xf>
    <xf numFmtId="0" fontId="3" fillId="0" borderId="7" xfId="1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57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60" xfId="0" applyFont="1" applyFill="1" applyBorder="1" applyAlignment="1" applyProtection="1">
      <alignment horizontal="center" vertical="center" wrapText="1"/>
    </xf>
    <xf numFmtId="49" fontId="10" fillId="0" borderId="56" xfId="6" applyNumberFormat="1" applyFont="1" applyFill="1" applyBorder="1" applyAlignment="1" applyProtection="1">
      <alignment horizontal="center" vertical="center" wrapText="1"/>
    </xf>
    <xf numFmtId="49" fontId="10" fillId="0" borderId="42" xfId="6" applyNumberFormat="1" applyFont="1" applyFill="1" applyBorder="1" applyAlignment="1" applyProtection="1">
      <alignment horizontal="center" vertical="center" wrapText="1"/>
    </xf>
    <xf numFmtId="49" fontId="10" fillId="0" borderId="43" xfId="15" applyNumberFormat="1" applyFont="1" applyFill="1" applyBorder="1" applyAlignment="1" applyProtection="1">
      <alignment horizontal="center" vertical="center" wrapText="1"/>
    </xf>
    <xf numFmtId="49" fontId="10" fillId="0" borderId="42" xfId="15" applyNumberFormat="1" applyFont="1" applyFill="1" applyBorder="1" applyAlignment="1" applyProtection="1">
      <alignment horizontal="center" vertical="center" wrapText="1"/>
    </xf>
    <xf numFmtId="49" fontId="10" fillId="0" borderId="51" xfId="15" applyNumberFormat="1" applyFont="1" applyFill="1" applyBorder="1" applyAlignment="1" applyProtection="1">
      <alignment horizontal="center" vertical="center" wrapText="1"/>
    </xf>
    <xf numFmtId="49" fontId="10" fillId="0" borderId="31" xfId="15" applyNumberFormat="1" applyFont="1" applyFill="1" applyBorder="1" applyAlignment="1" applyProtection="1">
      <alignment horizontal="center" vertical="center" wrapText="1"/>
    </xf>
    <xf numFmtId="49" fontId="10" fillId="0" borderId="43" xfId="7" applyNumberFormat="1" applyFont="1" applyFill="1" applyBorder="1" applyAlignment="1" applyProtection="1">
      <alignment horizontal="center" vertical="center" wrapText="1"/>
    </xf>
    <xf numFmtId="49" fontId="10" fillId="0" borderId="42" xfId="7" applyNumberFormat="1" applyFont="1" applyFill="1" applyBorder="1" applyAlignment="1" applyProtection="1">
      <alignment horizontal="center" vertical="center" wrapText="1"/>
    </xf>
    <xf numFmtId="49" fontId="10" fillId="0" borderId="45" xfId="6" applyNumberFormat="1" applyFont="1" applyFill="1" applyBorder="1" applyAlignment="1" applyProtection="1">
      <alignment horizontal="center" vertical="center" wrapText="1"/>
    </xf>
    <xf numFmtId="0" fontId="1" fillId="0" borderId="46" xfId="10" applyFont="1" applyFill="1" applyBorder="1" applyAlignment="1" applyProtection="1">
      <alignment horizontal="center" vertical="center" wrapText="1"/>
    </xf>
    <xf numFmtId="0" fontId="1" fillId="0" borderId="18" xfId="10" applyFont="1" applyFill="1" applyBorder="1" applyAlignment="1" applyProtection="1">
      <alignment horizontal="center" vertical="center" wrapText="1"/>
    </xf>
    <xf numFmtId="0" fontId="1" fillId="0" borderId="30" xfId="10" applyFont="1" applyFill="1" applyBorder="1" applyAlignment="1" applyProtection="1">
      <alignment horizontal="center" vertical="center" wrapText="1"/>
    </xf>
    <xf numFmtId="49" fontId="10" fillId="0" borderId="48" xfId="5" applyNumberFormat="1" applyFont="1" applyFill="1" applyBorder="1" applyAlignment="1" applyProtection="1">
      <alignment horizontal="center" vertical="center" wrapText="1"/>
    </xf>
    <xf numFmtId="49" fontId="10" fillId="0" borderId="20" xfId="5" applyNumberFormat="1" applyFont="1" applyFill="1" applyBorder="1" applyAlignment="1" applyProtection="1">
      <alignment horizontal="center" vertical="center" wrapText="1"/>
    </xf>
    <xf numFmtId="49" fontId="10" fillId="0" borderId="32" xfId="5" applyNumberFormat="1" applyFont="1" applyFill="1" applyBorder="1" applyAlignment="1" applyProtection="1">
      <alignment horizontal="center" vertical="center" wrapText="1"/>
    </xf>
    <xf numFmtId="0" fontId="3" fillId="0" borderId="53" xfId="11" applyFont="1" applyFill="1" applyBorder="1" applyAlignment="1" applyProtection="1">
      <alignment horizontal="center" vertical="center"/>
    </xf>
    <xf numFmtId="0" fontId="3" fillId="0" borderId="54" xfId="11" applyFont="1" applyFill="1" applyBorder="1" applyAlignment="1" applyProtection="1">
      <alignment horizontal="center" vertical="center"/>
    </xf>
    <xf numFmtId="0" fontId="3" fillId="0" borderId="55" xfId="11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9" borderId="1" xfId="15" applyFont="1" applyFill="1" applyBorder="1" applyAlignment="1" applyProtection="1">
      <alignment horizontal="center" vertical="center" wrapText="1"/>
    </xf>
    <xf numFmtId="0" fontId="3" fillId="9" borderId="2" xfId="15" applyFont="1" applyFill="1" applyBorder="1" applyAlignment="1" applyProtection="1">
      <alignment horizontal="center" vertical="center" wrapText="1"/>
    </xf>
    <xf numFmtId="0" fontId="3" fillId="9" borderId="14" xfId="15" applyFont="1" applyFill="1" applyBorder="1" applyAlignment="1" applyProtection="1">
      <alignment horizontal="center" vertical="center" wrapText="1"/>
    </xf>
    <xf numFmtId="0" fontId="18" fillId="0" borderId="43" xfId="15" applyFont="1" applyFill="1" applyBorder="1" applyAlignment="1" applyProtection="1">
      <alignment horizontal="center" vertical="center" wrapText="1"/>
    </xf>
    <xf numFmtId="0" fontId="18" fillId="0" borderId="45" xfId="15" applyFont="1" applyFill="1" applyBorder="1" applyAlignment="1" applyProtection="1">
      <alignment horizontal="center" vertical="center" wrapText="1"/>
    </xf>
    <xf numFmtId="0" fontId="18" fillId="0" borderId="42" xfId="15" applyFont="1" applyFill="1" applyBorder="1" applyAlignment="1" applyProtection="1">
      <alignment horizontal="center" vertical="center" wrapText="1"/>
    </xf>
    <xf numFmtId="0" fontId="1" fillId="8" borderId="43" xfId="15" applyFont="1" applyFill="1" applyBorder="1" applyAlignment="1" applyProtection="1">
      <alignment horizontal="center" vertical="center" wrapText="1"/>
      <protection locked="0"/>
    </xf>
    <xf numFmtId="0" fontId="1" fillId="8" borderId="45" xfId="15" applyFont="1" applyFill="1" applyBorder="1" applyAlignment="1" applyProtection="1">
      <alignment horizontal="center" vertical="center" wrapText="1"/>
      <protection locked="0"/>
    </xf>
    <xf numFmtId="0" fontId="1" fillId="8" borderId="42" xfId="15" applyFont="1" applyFill="1" applyBorder="1" applyAlignment="1" applyProtection="1">
      <alignment horizontal="center" vertical="center" wrapText="1"/>
      <protection locked="0"/>
    </xf>
    <xf numFmtId="0" fontId="19" fillId="8" borderId="44" xfId="15" applyFont="1" applyFill="1" applyBorder="1" applyAlignment="1" applyProtection="1">
      <alignment horizontal="center" vertical="center" wrapText="1"/>
      <protection locked="0"/>
    </xf>
    <xf numFmtId="0" fontId="19" fillId="8" borderId="5" xfId="15" applyFont="1" applyFill="1" applyBorder="1" applyAlignment="1" applyProtection="1">
      <alignment horizontal="center" vertical="center" wrapText="1"/>
      <protection locked="0"/>
    </xf>
    <xf numFmtId="0" fontId="19" fillId="8" borderId="8" xfId="15" applyFont="1" applyFill="1" applyBorder="1" applyAlignment="1" applyProtection="1">
      <alignment horizontal="center" vertical="center" wrapText="1"/>
      <protection locked="0"/>
    </xf>
    <xf numFmtId="0" fontId="19" fillId="8" borderId="27" xfId="15" applyFont="1" applyFill="1" applyBorder="1" applyAlignment="1" applyProtection="1">
      <alignment horizontal="center" vertical="center" wrapText="1"/>
      <protection locked="0"/>
    </xf>
    <xf numFmtId="0" fontId="19" fillId="8" borderId="9" xfId="15" applyFont="1" applyFill="1" applyBorder="1" applyAlignment="1" applyProtection="1">
      <alignment horizontal="center" vertical="center" wrapText="1"/>
      <protection locked="0"/>
    </xf>
    <xf numFmtId="0" fontId="19" fillId="8" borderId="10" xfId="15" applyFont="1" applyFill="1" applyBorder="1" applyAlignment="1" applyProtection="1">
      <alignment horizontal="center" vertical="center" wrapText="1"/>
      <protection locked="0"/>
    </xf>
    <xf numFmtId="0" fontId="20" fillId="9" borderId="43" xfId="15" applyFont="1" applyFill="1" applyBorder="1" applyAlignment="1" applyProtection="1">
      <alignment horizontal="center" vertical="center" wrapText="1"/>
    </xf>
    <xf numFmtId="0" fontId="20" fillId="9" borderId="45" xfId="15" applyFont="1" applyFill="1" applyBorder="1" applyAlignment="1" applyProtection="1">
      <alignment horizontal="center" vertical="center" wrapText="1"/>
    </xf>
    <xf numFmtId="0" fontId="20" fillId="9" borderId="42" xfId="15" applyFont="1" applyFill="1" applyBorder="1" applyAlignment="1" applyProtection="1">
      <alignment horizontal="center" vertical="center" wrapText="1"/>
    </xf>
    <xf numFmtId="0" fontId="19" fillId="8" borderId="34" xfId="15" applyFont="1" applyFill="1" applyBorder="1" applyAlignment="1" applyProtection="1">
      <alignment horizontal="center" vertical="center" wrapText="1"/>
      <protection locked="0"/>
    </xf>
    <xf numFmtId="0" fontId="19" fillId="8" borderId="6" xfId="15" applyFont="1" applyFill="1" applyBorder="1" applyAlignment="1" applyProtection="1">
      <alignment horizontal="center" vertical="center" wrapText="1"/>
      <protection locked="0"/>
    </xf>
    <xf numFmtId="0" fontId="19" fillId="8" borderId="7" xfId="15" applyFont="1" applyFill="1" applyBorder="1" applyAlignment="1" applyProtection="1">
      <alignment horizontal="center" vertical="center" wrapText="1"/>
      <protection locked="0"/>
    </xf>
  </cellXfs>
  <cellStyles count="20">
    <cellStyle name="Гиперссылка" xfId="1" builtinId="8"/>
    <cellStyle name="Обычный" xfId="0" builtinId="0"/>
    <cellStyle name="Обычный___________ __ ________ _______ 3" xfId="2"/>
    <cellStyle name="Обычный_BALANCE.WARM.2007YEAR(FACT)" xfId="3"/>
    <cellStyle name="Обычный_Kom kompleks_BALANCE.WATER.2009YEAR (АТОМАРНЫЙ)" xfId="4"/>
    <cellStyle name="Обычный_Kom kompleks_ДОПОЛНЕНИЯ" xfId="5"/>
    <cellStyle name="Обычный_Kom kompleks_ДОПОЛНЕНИЯ_Предельные индексы ВС+ВО+УТ 2010 год (version 3)" xfId="6"/>
    <cellStyle name="Обычный_Kom kompleks_Расчет индекса водоснаб" xfId="7"/>
    <cellStyle name="Обычный_PRIL1.ELECTR" xfId="8"/>
    <cellStyle name="Обычный_VO_2_2" xfId="9"/>
    <cellStyle name="Обычный_ДОПОЛНЕНИЯ" xfId="10"/>
    <cellStyle name="Обычный_ДОПОЛНЕНИЯ_Предельные индексы ВС+ВО+УТ 2010 год (version 3)" xfId="11"/>
    <cellStyle name="Обычный_Котёл Сбыты" xfId="12"/>
    <cellStyle name="Обычный_Мониторинг №1 ЖКХ 2006" xfId="13"/>
    <cellStyle name="Обычный_Мониторинг инвестиций" xfId="14"/>
    <cellStyle name="Обычный_Мониторинг по тарифам ТОWRK_BU" xfId="15"/>
    <cellStyle name="Обычный_Мониторинг ФОТ" xfId="16"/>
    <cellStyle name="Обычный_Мониторирг по ВО на 2008 год jd" xfId="17"/>
    <cellStyle name="Обычный_Приложение 3 (вода) мет" xfId="18"/>
    <cellStyle name="Обычный_Тепло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8;&#1088;&#1080;&#1085;&#1072;/&#1056;&#1072;&#1073;&#1086;&#1095;&#1080;&#1081;%20&#1089;&#1090;&#1086;&#1083;/&#1090;&#1072;&#1088;&#1080;&#1092;&#1099;/2009-2010_pred_i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Список организаций"/>
      <sheetName val="Расчёт индекса ВС"/>
      <sheetName val="Расчёт индекса ВО"/>
      <sheetName val="Расчёт индекса ВС+ВО"/>
      <sheetName val="Расчёт индекса УТ"/>
      <sheetName val="Индекс ВС+ВО+УТ"/>
      <sheetName val="Комментарии МО"/>
      <sheetName val="Комментарии"/>
      <sheetName val="Проверка"/>
      <sheetName val="REESTR_ORG"/>
      <sheetName val="REESTR_START"/>
      <sheetName val="REESTR"/>
      <sheetName val="TEHSHEET"/>
      <sheetName val="tech"/>
    </sheetNames>
    <sheetDataSet>
      <sheetData sheetId="0"/>
      <sheetData sheetId="1">
        <row r="8">
          <cell r="F8" t="str">
            <v>Челябинская область</v>
          </cell>
        </row>
      </sheetData>
      <sheetData sheetId="2"/>
      <sheetData sheetId="3">
        <row r="6">
          <cell r="F6" t="str">
            <v xml:space="preserve">Перечень организаций, оказывающих услуги водоснабжения, водоотведения и очистки сточных вод и утилизации (захоронения) ТБО - Челябинская область. </v>
          </cell>
        </row>
        <row r="12">
          <cell r="F12" t="str">
            <v>1</v>
          </cell>
          <cell r="H12" t="str">
            <v>Город Аша</v>
          </cell>
        </row>
        <row r="13">
          <cell r="S13" t="str">
            <v>Да</v>
          </cell>
          <cell r="T13" t="str">
            <v>Да</v>
          </cell>
        </row>
        <row r="14">
          <cell r="S14" t="str">
            <v>Да</v>
          </cell>
          <cell r="T14" t="str">
            <v>Да</v>
          </cell>
        </row>
      </sheetData>
      <sheetData sheetId="4">
        <row r="5">
          <cell r="E5" t="str">
            <v>Расчёт индекса изменения тарифов на товары и услуги организаций коммунального комплекса, оказывающих услуги в сфере водоснабжения. Регион - Челябинская область</v>
          </cell>
        </row>
        <row r="17">
          <cell r="K17">
            <v>0</v>
          </cell>
          <cell r="N17">
            <v>0</v>
          </cell>
          <cell r="S17">
            <v>0</v>
          </cell>
          <cell r="V17">
            <v>0</v>
          </cell>
        </row>
      </sheetData>
      <sheetData sheetId="5">
        <row r="5">
          <cell r="E5" t="str">
            <v>Расчёт индекса изменения тарифов на товары и услуги организаций коммунального комплекса, оказывающих услуги в сфере водоотведения и очистки сточных вод. Регион - Челябинская область</v>
          </cell>
        </row>
        <row r="17">
          <cell r="K17">
            <v>0</v>
          </cell>
          <cell r="N17">
            <v>0</v>
          </cell>
          <cell r="S17">
            <v>0</v>
          </cell>
          <cell r="V17">
            <v>0</v>
          </cell>
        </row>
      </sheetData>
      <sheetData sheetId="6">
        <row r="5">
          <cell r="E5" t="str">
            <v>Расчёт индекса изменения тарифов на товары и услуги организаций коммунального комплекса, оказывающих услуги в сфере водоснабжения, водоотведения и очистки сточных вод. Регион - Челябинская область</v>
          </cell>
        </row>
      </sheetData>
      <sheetData sheetId="7">
        <row r="5">
          <cell r="E5" t="str">
            <v>Расчёт индекса изменения тарифов на товары и услуги организаций коммунального комплекса, оказывающих услуги в сфере утилизации (захоронения) ТБО. Регион - Челябинская область</v>
          </cell>
        </row>
      </sheetData>
      <sheetData sheetId="8">
        <row r="5">
          <cell r="E5" t="str">
            <v>Индекс изменения тарифов организаций коммунального комплекса в сфере водоснабжения, водоотведения и очистки сточных вод, утилизации (захоронения) твердых бытовых отходов, с учетом надбавки к тарифу. Регион - Челябинская область</v>
          </cell>
        </row>
      </sheetData>
      <sheetData sheetId="9">
        <row r="11">
          <cell r="E11" t="str">
            <v>Комментарии представителей муниципальных образований</v>
          </cell>
        </row>
      </sheetData>
      <sheetData sheetId="10">
        <row r="3">
          <cell r="C3" t="str">
            <v xml:space="preserve">Ниже вы можете оставить свои комментарии от региона в целом </v>
          </cell>
        </row>
      </sheetData>
      <sheetData sheetId="11"/>
      <sheetData sheetId="12"/>
      <sheetData sheetId="13"/>
      <sheetData sheetId="14"/>
      <sheetData sheetId="15">
        <row r="3">
          <cell r="D3" t="str">
            <v>Утвержден предельный индекс отдельно: по ВС; по ВО; по УТ</v>
          </cell>
          <cell r="F3" t="str">
            <v>По Муниципальным Районам</v>
          </cell>
        </row>
        <row r="4">
          <cell r="D4" t="str">
            <v>Утвержден предельный индекс: по ВС+ВО; по УТ</v>
          </cell>
          <cell r="F4" t="str">
            <v>По Муниципальным Образованиям</v>
          </cell>
        </row>
        <row r="5">
          <cell r="D5" t="str">
            <v>Утвержден предельный индекс общий: по ВС+ВО+УТ</v>
          </cell>
        </row>
        <row r="10">
          <cell r="F10" t="str">
            <v>1,18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16" sqref="D16"/>
    </sheetView>
  </sheetViews>
  <sheetFormatPr defaultRowHeight="12.75"/>
  <cols>
    <col min="1" max="1" width="5.5703125" customWidth="1"/>
    <col min="2" max="2" width="23.7109375" customWidth="1"/>
    <col min="3" max="3" width="34.5703125" customWidth="1"/>
    <col min="4" max="4" width="50" customWidth="1"/>
  </cols>
  <sheetData>
    <row r="1" spans="1:5">
      <c r="A1" s="1"/>
      <c r="B1" s="2"/>
      <c r="C1" s="2"/>
      <c r="D1" s="3" t="s">
        <v>0</v>
      </c>
      <c r="E1" s="233"/>
    </row>
    <row r="2" spans="1:5" ht="42.75" customHeight="1">
      <c r="A2" s="4"/>
      <c r="B2" s="235" t="s">
        <v>1</v>
      </c>
      <c r="C2" s="236"/>
      <c r="D2" s="237"/>
      <c r="E2" s="234"/>
    </row>
    <row r="3" spans="1:5">
      <c r="A3" s="4"/>
      <c r="B3" s="238"/>
      <c r="C3" s="238"/>
      <c r="D3" s="238"/>
      <c r="E3" s="5"/>
    </row>
    <row r="4" spans="1:5">
      <c r="A4" s="4"/>
      <c r="B4" s="6" t="s">
        <v>2</v>
      </c>
      <c r="C4" s="7" t="s">
        <v>3</v>
      </c>
      <c r="D4" s="8"/>
      <c r="E4" s="5"/>
    </row>
    <row r="5" spans="1:5">
      <c r="A5" s="4"/>
      <c r="B5" s="9"/>
      <c r="C5" s="9"/>
      <c r="D5" s="9"/>
      <c r="E5" s="5"/>
    </row>
    <row r="6" spans="1:5">
      <c r="A6" s="4"/>
      <c r="B6" s="6" t="s">
        <v>4</v>
      </c>
      <c r="C6" s="229" t="s">
        <v>5</v>
      </c>
      <c r="D6" s="229"/>
      <c r="E6" s="5"/>
    </row>
    <row r="7" spans="1:5">
      <c r="A7" s="4"/>
      <c r="B7" s="9"/>
      <c r="C7" s="228" t="s">
        <v>6</v>
      </c>
      <c r="D7" s="228"/>
      <c r="E7" s="5"/>
    </row>
    <row r="8" spans="1:5" ht="30" customHeight="1">
      <c r="A8" s="4"/>
      <c r="B8" s="6" t="s">
        <v>7</v>
      </c>
      <c r="C8" s="229" t="s">
        <v>8</v>
      </c>
      <c r="D8" s="229"/>
      <c r="E8" s="5"/>
    </row>
    <row r="9" spans="1:5" ht="13.5" thickBot="1">
      <c r="A9" s="4"/>
      <c r="B9" s="9"/>
      <c r="C9" s="9"/>
      <c r="D9" s="9"/>
      <c r="E9" s="5"/>
    </row>
    <row r="10" spans="1:5" ht="13.5" customHeight="1">
      <c r="A10" s="4"/>
      <c r="B10" s="230" t="s">
        <v>9</v>
      </c>
      <c r="C10" s="10" t="s">
        <v>10</v>
      </c>
      <c r="D10" s="11" t="s">
        <v>122</v>
      </c>
      <c r="E10" s="5"/>
    </row>
    <row r="11" spans="1:5" ht="15.75" customHeight="1">
      <c r="A11" s="4"/>
      <c r="B11" s="231"/>
      <c r="C11" s="12" t="s">
        <v>11</v>
      </c>
      <c r="D11" s="13" t="s">
        <v>123</v>
      </c>
      <c r="E11" s="5"/>
    </row>
    <row r="12" spans="1:5">
      <c r="A12" s="4"/>
      <c r="B12" s="231"/>
      <c r="C12" s="12" t="s">
        <v>12</v>
      </c>
      <c r="D12" s="13" t="s">
        <v>124</v>
      </c>
      <c r="E12" s="5"/>
    </row>
    <row r="13" spans="1:5" ht="27" customHeight="1" thickBot="1">
      <c r="A13" s="4"/>
      <c r="B13" s="232"/>
      <c r="C13" s="14" t="s">
        <v>13</v>
      </c>
      <c r="D13" s="15" t="s">
        <v>125</v>
      </c>
      <c r="E13" s="5"/>
    </row>
    <row r="14" spans="1:5">
      <c r="A14" s="16"/>
      <c r="B14" s="17"/>
      <c r="C14" s="17"/>
      <c r="D14" s="17"/>
      <c r="E14" s="18"/>
    </row>
  </sheetData>
  <mergeCells count="7">
    <mergeCell ref="C7:D7"/>
    <mergeCell ref="C8:D8"/>
    <mergeCell ref="B10:B13"/>
    <mergeCell ref="E1:E2"/>
    <mergeCell ref="B2:D2"/>
    <mergeCell ref="B3:D3"/>
    <mergeCell ref="C6:D6"/>
  </mergeCells>
  <phoneticPr fontId="0" type="noConversion"/>
  <dataValidations count="2">
    <dataValidation type="list" allowBlank="1" showInputMessage="1" showErrorMessage="1" sqref="C6:D6">
      <formula1>limit_index_range</formula1>
    </dataValidation>
    <dataValidation type="list" allowBlank="1" showInputMessage="1" showErrorMessage="1" sqref="C8:D8">
      <formula1>limit_index_setup_range</formula1>
    </dataValidation>
  </dataValidation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7" sqref="D17"/>
    </sheetView>
  </sheetViews>
  <sheetFormatPr defaultRowHeight="12.75"/>
  <cols>
    <col min="1" max="1" width="36.28515625" customWidth="1"/>
    <col min="2" max="3" width="27.140625" customWidth="1"/>
  </cols>
  <sheetData>
    <row r="1" spans="1:3">
      <c r="A1" s="207" t="s">
        <v>14</v>
      </c>
      <c r="B1" s="207" t="s">
        <v>101</v>
      </c>
      <c r="C1" s="207" t="s">
        <v>102</v>
      </c>
    </row>
    <row r="2" spans="1:3">
      <c r="A2" s="208"/>
      <c r="B2" s="209"/>
      <c r="C2" s="210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C5" sqref="C5"/>
    </sheetView>
  </sheetViews>
  <sheetFormatPr defaultRowHeight="12.75"/>
  <cols>
    <col min="2" max="2" width="18.140625" customWidth="1"/>
    <col min="3" max="3" width="64.28515625" customWidth="1"/>
    <col min="4" max="4" width="27.28515625" customWidth="1"/>
  </cols>
  <sheetData>
    <row r="1" spans="1:4" ht="13.5" thickBot="1">
      <c r="A1" s="211"/>
      <c r="B1" s="212"/>
      <c r="C1" s="211"/>
      <c r="D1" s="211"/>
    </row>
    <row r="2" spans="1:4" ht="13.5" thickBot="1">
      <c r="A2" s="213"/>
      <c r="B2" s="214" t="s">
        <v>103</v>
      </c>
      <c r="C2" s="215" t="s">
        <v>104</v>
      </c>
      <c r="D2" s="216" t="s">
        <v>14</v>
      </c>
    </row>
    <row r="3" spans="1:4" ht="33" customHeight="1">
      <c r="A3" s="213"/>
      <c r="B3" s="217" t="s">
        <v>105</v>
      </c>
      <c r="C3" s="218" t="str">
        <f>'[1]Список организаций'!$F$6</f>
        <v xml:space="preserve">Перечень организаций, оказывающих услуги водоснабжения, водоотведения и очистки сточных вод и утилизации (захоронения) ТБО - Челябинская область. </v>
      </c>
      <c r="D3" s="219" t="s">
        <v>106</v>
      </c>
    </row>
    <row r="4" spans="1:4" ht="50.25" customHeight="1">
      <c r="A4" s="213"/>
      <c r="B4" s="220" t="s">
        <v>107</v>
      </c>
      <c r="C4" s="221" t="str">
        <f>'[1]Расчёт индекса ВС'!$E$5</f>
        <v>Расчёт индекса изменения тарифов на товары и услуги организаций коммунального комплекса, оказывающих услуги в сфере водоснабжения. Регион - Челябинская область</v>
      </c>
      <c r="D4" s="222" t="s">
        <v>106</v>
      </c>
    </row>
    <row r="5" spans="1:4" ht="51" customHeight="1">
      <c r="A5" s="211"/>
      <c r="B5" s="223" t="s">
        <v>108</v>
      </c>
      <c r="C5" s="224" t="str">
        <f>'[1]Расчёт индекса ВО'!$E$5</f>
        <v>Расчёт индекса изменения тарифов на товары и услуги организаций коммунального комплекса, оказывающих услуги в сфере водоотведения и очистки сточных вод. Регион - Челябинская область</v>
      </c>
      <c r="D5" s="222" t="s">
        <v>106</v>
      </c>
    </row>
    <row r="6" spans="1:4" ht="51.75" customHeight="1">
      <c r="A6" s="213"/>
      <c r="B6" s="220" t="s">
        <v>109</v>
      </c>
      <c r="C6" s="221" t="str">
        <f>'[1]Расчёт индекса ВС+ВО'!$E$5</f>
        <v>Расчёт индекса изменения тарифов на товары и услуги организаций коммунального комплекса, оказывающих услуги в сфере водоснабжения, водоотведения и очистки сточных вод. Регион - Челябинская область</v>
      </c>
      <c r="D6" s="222" t="s">
        <v>106</v>
      </c>
    </row>
    <row r="7" spans="1:4" ht="54" customHeight="1">
      <c r="A7" s="213"/>
      <c r="B7" s="223" t="s">
        <v>110</v>
      </c>
      <c r="C7" s="224" t="str">
        <f>'[1]Расчёт индекса УТ'!$E$5</f>
        <v>Расчёт индекса изменения тарифов на товары и услуги организаций коммунального комплекса, оказывающих услуги в сфере утилизации (захоронения) ТБО. Регион - Челябинская область</v>
      </c>
      <c r="D7" s="222" t="s">
        <v>106</v>
      </c>
    </row>
    <row r="8" spans="1:4" ht="45">
      <c r="A8" s="213"/>
      <c r="B8" s="220" t="s">
        <v>111</v>
      </c>
      <c r="C8" s="221" t="str">
        <f>'[1]Индекс ВС+ВО+УТ'!$E$5</f>
        <v>Индекс изменения тарифов организаций коммунального комплекса в сфере водоснабжения, водоотведения и очистки сточных вод, утилизации (захоронения) твердых бытовых отходов, с учетом надбавки к тарифу. Регион - Челябинская область</v>
      </c>
      <c r="D8" s="222" t="s">
        <v>106</v>
      </c>
    </row>
    <row r="9" spans="1:4" ht="30" customHeight="1">
      <c r="A9" s="213"/>
      <c r="B9" s="223" t="s">
        <v>112</v>
      </c>
      <c r="C9" s="224" t="str">
        <f>'[1]Комментарии МО'!$E$11</f>
        <v>Комментарии представителей муниципальных образований</v>
      </c>
      <c r="D9" s="222" t="s">
        <v>106</v>
      </c>
    </row>
    <row r="10" spans="1:4" ht="31.5" customHeight="1" thickBot="1">
      <c r="A10" s="213"/>
      <c r="B10" s="225" t="s">
        <v>113</v>
      </c>
      <c r="C10" s="226" t="str">
        <f>[1]Комментарии!$C$3</f>
        <v xml:space="preserve">Ниже вы можете оставить свои комментарии от региона в целом </v>
      </c>
      <c r="D10" s="227" t="s">
        <v>106</v>
      </c>
    </row>
  </sheetData>
  <phoneticPr fontId="0" type="noConversion"/>
  <hyperlinks>
    <hyperlink ref="D3" location="'Список организаций'!A1" tooltip="Нажмите для перехода на лист" display="Перейти на лист"/>
    <hyperlink ref="D4" location="'Расчёт индекса ВС'!A1" tooltip="Нажмите для перехода на лист" display="Перейти на лист"/>
    <hyperlink ref="D5" location="'Расчёт индекса ВО'!A1" tooltip="Нажмите для перехода на лист" display="Перейти на лист"/>
    <hyperlink ref="D6" location="'Расчёт индекса ВС+ВО'!A1" tooltip="Нажмите для перехода на лист" display="Перейти на лист"/>
    <hyperlink ref="D7" location="'Расчёт индекса УТ'!A1" tooltip="Нажмите для перехода на лист" display="Перейти на лист"/>
    <hyperlink ref="D8" location="'Индекс ВС+ВО+УТ'!A1" tooltip="Нажмите для перехода на лист" display="Перейти на лист"/>
    <hyperlink ref="D9" location="'Комментарии МО'!A1" tooltip="Нажмите для перехода на лист" display="Перейти на лист"/>
    <hyperlink ref="D10" location="'Комментарии'!A1" tooltip="Нажмите для перехода на лист" display="Перейти на лист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"/>
  <sheetViews>
    <sheetView topLeftCell="E1" workbookViewId="0">
      <selection activeCell="H11" sqref="H11"/>
    </sheetView>
  </sheetViews>
  <sheetFormatPr defaultRowHeight="12.75"/>
  <cols>
    <col min="3" max="3" width="5.140625" customWidth="1"/>
    <col min="4" max="4" width="18.28515625" customWidth="1"/>
    <col min="5" max="5" width="18.85546875" customWidth="1"/>
    <col min="6" max="6" width="13" customWidth="1"/>
    <col min="7" max="7" width="7.28515625" customWidth="1"/>
    <col min="8" max="8" width="12.5703125" customWidth="1"/>
    <col min="9" max="9" width="12.85546875" customWidth="1"/>
    <col min="10" max="10" width="18.28515625" customWidth="1"/>
    <col min="11" max="11" width="11.7109375" customWidth="1"/>
    <col min="13" max="14" width="14.42578125" customWidth="1"/>
    <col min="15" max="15" width="13.140625" customWidth="1"/>
    <col min="16" max="16" width="13.28515625" customWidth="1"/>
    <col min="17" max="17" width="13.5703125" customWidth="1"/>
  </cols>
  <sheetData>
    <row r="1" spans="1:20">
      <c r="A1" s="19"/>
      <c r="B1" s="20"/>
      <c r="C1" s="20"/>
      <c r="D1" s="21"/>
      <c r="E1" s="21" t="s">
        <v>15</v>
      </c>
      <c r="F1" s="22"/>
      <c r="G1" s="23"/>
      <c r="H1" s="23"/>
      <c r="I1" s="23"/>
      <c r="J1" s="24"/>
      <c r="K1" s="23"/>
      <c r="L1" s="23"/>
      <c r="M1" s="23"/>
      <c r="N1" s="23"/>
      <c r="O1" s="23"/>
      <c r="P1" s="23"/>
      <c r="Q1" s="23"/>
      <c r="R1" s="25"/>
      <c r="S1" s="25"/>
      <c r="T1" s="26"/>
    </row>
    <row r="2" spans="1:20" ht="24.75" customHeight="1">
      <c r="A2" s="27"/>
      <c r="B2" s="28"/>
      <c r="C2" s="252" t="str">
        <f>"Перечень организаций, оказывающих услуги водоснабжения, водоотведения и очистки сточных вод и утилизации (захоронения) ТБО - "&amp; region_name &amp;". "</f>
        <v xml:space="preserve">Перечень организаций, оказывающих услуги водоснабжения, водоотведения и очистки сточных вод и утилизации (захоронения) ТБО - Челябинская область. 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  <c r="R2" s="29"/>
      <c r="S2" s="29"/>
      <c r="T2" s="30"/>
    </row>
    <row r="3" spans="1:20" ht="13.5" thickBot="1">
      <c r="A3" s="27"/>
      <c r="B3" s="28"/>
      <c r="C3" s="28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29"/>
      <c r="S3" s="29"/>
      <c r="T3" s="30"/>
    </row>
    <row r="4" spans="1:20" ht="13.5" thickBot="1">
      <c r="A4" s="27"/>
      <c r="B4" s="28"/>
      <c r="C4" s="255" t="s">
        <v>16</v>
      </c>
      <c r="D4" s="256" t="s">
        <v>17</v>
      </c>
      <c r="E4" s="256" t="s">
        <v>18</v>
      </c>
      <c r="F4" s="256" t="s">
        <v>19</v>
      </c>
      <c r="G4" s="256" t="s">
        <v>20</v>
      </c>
      <c r="H4" s="251" t="s">
        <v>21</v>
      </c>
      <c r="I4" s="251" t="s">
        <v>22</v>
      </c>
      <c r="J4" s="257" t="s">
        <v>23</v>
      </c>
      <c r="K4" s="251" t="s">
        <v>24</v>
      </c>
      <c r="L4" s="251" t="s">
        <v>25</v>
      </c>
      <c r="M4" s="251" t="s">
        <v>26</v>
      </c>
      <c r="N4" s="251" t="s">
        <v>27</v>
      </c>
      <c r="O4" s="251" t="s">
        <v>28</v>
      </c>
      <c r="P4" s="246" t="s">
        <v>29</v>
      </c>
      <c r="Q4" s="247"/>
      <c r="R4" s="31"/>
      <c r="S4" s="31"/>
      <c r="T4" s="32"/>
    </row>
    <row r="5" spans="1:20" ht="63.75" customHeight="1" thickBot="1">
      <c r="A5" s="33"/>
      <c r="B5" s="34"/>
      <c r="C5" s="255"/>
      <c r="D5" s="256"/>
      <c r="E5" s="256"/>
      <c r="F5" s="256"/>
      <c r="G5" s="256"/>
      <c r="H5" s="251"/>
      <c r="I5" s="251"/>
      <c r="J5" s="257"/>
      <c r="K5" s="251"/>
      <c r="L5" s="251"/>
      <c r="M5" s="251"/>
      <c r="N5" s="251"/>
      <c r="O5" s="251"/>
      <c r="P5" s="35" t="s">
        <v>30</v>
      </c>
      <c r="Q5" s="36" t="s">
        <v>31</v>
      </c>
      <c r="R5" s="34"/>
      <c r="S5" s="34"/>
      <c r="T5" s="37"/>
    </row>
    <row r="6" spans="1:20" ht="13.5" thickBot="1">
      <c r="A6" s="33"/>
      <c r="B6" s="34"/>
      <c r="C6" s="38">
        <f>A6+1</f>
        <v>1</v>
      </c>
      <c r="D6" s="39">
        <f>C6+1</f>
        <v>2</v>
      </c>
      <c r="E6" s="39">
        <f>D6+1</f>
        <v>3</v>
      </c>
      <c r="F6" s="39">
        <f t="shared" ref="F6:Q6" si="0">E6+1</f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  <c r="P6" s="39">
        <f t="shared" si="0"/>
        <v>14</v>
      </c>
      <c r="Q6" s="40">
        <f t="shared" si="0"/>
        <v>15</v>
      </c>
      <c r="R6" s="34"/>
      <c r="S6" s="34"/>
      <c r="T6" s="37"/>
    </row>
    <row r="7" spans="1:20">
      <c r="A7" s="41"/>
      <c r="B7" s="42"/>
      <c r="C7" s="43"/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42"/>
      <c r="S7" s="42"/>
      <c r="T7" s="47"/>
    </row>
    <row r="8" spans="1:20" ht="22.5">
      <c r="A8" s="48"/>
      <c r="B8" s="49" t="s">
        <v>32</v>
      </c>
      <c r="C8" s="239" t="s">
        <v>33</v>
      </c>
      <c r="D8" s="241" t="s">
        <v>34</v>
      </c>
      <c r="E8" s="243" t="s">
        <v>114</v>
      </c>
      <c r="F8" s="243"/>
      <c r="G8" s="248" t="str">
        <f>D8</f>
        <v>Ашинский муниципальный район</v>
      </c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50"/>
      <c r="S8" s="50"/>
      <c r="T8" s="51"/>
    </row>
    <row r="9" spans="1:20" ht="70.5" customHeight="1">
      <c r="A9" s="52"/>
      <c r="B9" s="49"/>
      <c r="C9" s="240"/>
      <c r="D9" s="242"/>
      <c r="E9" s="244"/>
      <c r="F9" s="244"/>
      <c r="G9" s="53" t="str">
        <f>C8 &amp; ".1"</f>
        <v>1.1</v>
      </c>
      <c r="H9" s="54" t="s">
        <v>115</v>
      </c>
      <c r="I9" s="54" t="s">
        <v>35</v>
      </c>
      <c r="J9" s="55" t="s">
        <v>116</v>
      </c>
      <c r="K9" s="54" t="s">
        <v>36</v>
      </c>
      <c r="L9" s="56"/>
      <c r="M9" s="57" t="s">
        <v>37</v>
      </c>
      <c r="N9" s="58" t="s">
        <v>38</v>
      </c>
      <c r="O9" s="59" t="s">
        <v>36</v>
      </c>
      <c r="P9" s="59" t="s">
        <v>36</v>
      </c>
      <c r="Q9" s="60" t="s">
        <v>36</v>
      </c>
      <c r="R9" s="42" t="s">
        <v>39</v>
      </c>
      <c r="S9" s="42" t="s">
        <v>40</v>
      </c>
      <c r="T9" s="61"/>
    </row>
    <row r="10" spans="1:20" ht="82.5" customHeight="1">
      <c r="A10" s="52"/>
      <c r="B10" s="49"/>
      <c r="C10" s="240"/>
      <c r="D10" s="242"/>
      <c r="E10" s="244"/>
      <c r="F10" s="244"/>
      <c r="G10" s="53" t="str">
        <f>C8 &amp; ".2"</f>
        <v>1.2</v>
      </c>
      <c r="H10" s="54" t="s">
        <v>115</v>
      </c>
      <c r="I10" s="54" t="s">
        <v>35</v>
      </c>
      <c r="J10" s="55" t="s">
        <v>117</v>
      </c>
      <c r="K10" s="54" t="s">
        <v>36</v>
      </c>
      <c r="L10" s="56"/>
      <c r="M10" s="57" t="s">
        <v>41</v>
      </c>
      <c r="N10" s="58" t="s">
        <v>42</v>
      </c>
      <c r="O10" s="59" t="s">
        <v>36</v>
      </c>
      <c r="P10" s="59" t="s">
        <v>36</v>
      </c>
      <c r="Q10" s="60" t="s">
        <v>36</v>
      </c>
      <c r="R10" s="42" t="s">
        <v>39</v>
      </c>
      <c r="S10" s="42" t="s">
        <v>40</v>
      </c>
      <c r="T10" s="61"/>
    </row>
    <row r="11" spans="1:20" ht="13.5" thickBot="1">
      <c r="A11" s="48"/>
      <c r="B11" s="62"/>
      <c r="C11" s="63"/>
      <c r="D11" s="245" t="s">
        <v>44</v>
      </c>
      <c r="E11" s="245"/>
      <c r="F11" s="245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50"/>
      <c r="S11" s="50"/>
      <c r="T11" s="51"/>
    </row>
    <row r="12" spans="1:20" ht="13.5" thickBot="1">
      <c r="A12" s="48"/>
      <c r="B12" s="62"/>
      <c r="C12" s="66"/>
      <c r="D12" s="67"/>
      <c r="E12" s="67"/>
      <c r="F12" s="67"/>
      <c r="G12" s="68"/>
      <c r="H12" s="69"/>
      <c r="I12" s="69"/>
      <c r="J12" s="70"/>
      <c r="K12" s="69"/>
      <c r="L12" s="71"/>
      <c r="M12" s="72"/>
      <c r="N12" s="72"/>
      <c r="O12" s="73"/>
      <c r="P12" s="73"/>
      <c r="Q12" s="74"/>
      <c r="R12" s="50"/>
      <c r="S12" s="50"/>
      <c r="T12" s="51"/>
    </row>
    <row r="13" spans="1:20">
      <c r="A13" s="75"/>
      <c r="B13" s="76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8"/>
    </row>
  </sheetData>
  <mergeCells count="21">
    <mergeCell ref="K4:K5"/>
    <mergeCell ref="O4:O5"/>
    <mergeCell ref="C2:Q2"/>
    <mergeCell ref="C4:C5"/>
    <mergeCell ref="D4:D5"/>
    <mergeCell ref="E4:E5"/>
    <mergeCell ref="F4:F5"/>
    <mergeCell ref="G4:G5"/>
    <mergeCell ref="H4:H5"/>
    <mergeCell ref="I4:I5"/>
    <mergeCell ref="J4:J5"/>
    <mergeCell ref="C8:C10"/>
    <mergeCell ref="D8:D10"/>
    <mergeCell ref="E8:E10"/>
    <mergeCell ref="F8:F10"/>
    <mergeCell ref="D11:F11"/>
    <mergeCell ref="P4:Q4"/>
    <mergeCell ref="G8:Q8"/>
    <mergeCell ref="L4:L5"/>
    <mergeCell ref="M4:M5"/>
    <mergeCell ref="N4:N5"/>
  </mergeCells>
  <phoneticPr fontId="0" type="noConversion"/>
  <hyperlinks>
    <hyperlink ref="D11:F11" location="'Список организаций'!A1" tooltip="Добавить МР/МО" display="Добавить МР/МО"/>
    <hyperlink ref="E1" location="'Список организаций'!A1" tooltip="К списку листов" display="Список листов"/>
    <hyperlink ref="B8" location="'Список организаций'!A1" tooltip="Удалить МР/МО" display="Удалить МР/МО"/>
    <hyperlink ref="R9" location="'Список организаций'!A1" tooltip="Изменить данные" display="Изменить данные"/>
    <hyperlink ref="S9" location="'Список организаций'!A1" tooltip="Удалить" display="Удалить"/>
    <hyperlink ref="R10" location="'Список организаций'!A1" tooltip="Изменить данные" display="Изменить данные"/>
    <hyperlink ref="S10" location="'Список организаций'!A1" tooltip="Удалить" display="Удалить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topLeftCell="K1" workbookViewId="0">
      <selection activeCell="V12" sqref="V12"/>
    </sheetView>
  </sheetViews>
  <sheetFormatPr defaultRowHeight="12.75"/>
  <cols>
    <col min="5" max="5" width="27.140625" customWidth="1"/>
    <col min="7" max="7" width="14.7109375" customWidth="1"/>
    <col min="9" max="9" width="13.85546875" customWidth="1"/>
    <col min="10" max="10" width="17" customWidth="1"/>
    <col min="11" max="11" width="17.85546875" customWidth="1"/>
    <col min="12" max="12" width="11.42578125" customWidth="1"/>
    <col min="13" max="13" width="11.5703125" customWidth="1"/>
    <col min="18" max="18" width="17.140625" customWidth="1"/>
    <col min="19" max="19" width="17.7109375" customWidth="1"/>
    <col min="23" max="23" width="14" customWidth="1"/>
  </cols>
  <sheetData>
    <row r="1" spans="1:24">
      <c r="A1" s="79"/>
      <c r="B1" s="80"/>
      <c r="C1" s="21"/>
      <c r="D1" s="21" t="s">
        <v>15</v>
      </c>
      <c r="E1" s="21"/>
      <c r="F1" s="81"/>
      <c r="G1" s="82"/>
      <c r="H1" s="82"/>
      <c r="I1" s="83"/>
      <c r="J1" s="83"/>
      <c r="K1" s="83"/>
      <c r="L1" s="83"/>
      <c r="M1" s="84"/>
      <c r="N1" s="82"/>
      <c r="O1" s="82"/>
      <c r="P1" s="82"/>
      <c r="Q1" s="82"/>
      <c r="R1" s="82"/>
      <c r="S1" s="82"/>
      <c r="T1" s="82"/>
      <c r="U1" s="82"/>
      <c r="V1" s="82"/>
      <c r="W1" s="82"/>
      <c r="X1" s="85"/>
    </row>
    <row r="2" spans="1:24" ht="32.25" customHeight="1">
      <c r="A2" s="86"/>
      <c r="B2" s="272" t="str">
        <f>"Расчёт индекса изменения тарифов на товары и услуги организаций коммунального комплекса, оказывающих услуги в сфере водоснабжения. Регион - " &amp; region_name</f>
        <v>Расчёт индекса изменения тарифов на товары и услуги организаций коммунального комплекса, оказывающих услуги в сфере водоснабжения. Регион - Челябинская область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  <c r="X2" s="87"/>
    </row>
    <row r="3" spans="1:24" ht="13.5" thickBot="1">
      <c r="A3" s="86"/>
      <c r="B3" s="275" t="s">
        <v>45</v>
      </c>
      <c r="C3" s="275"/>
      <c r="D3" s="275"/>
      <c r="E3" s="275"/>
      <c r="F3" s="88"/>
      <c r="G3" s="89"/>
      <c r="H3" s="89"/>
      <c r="I3" s="89"/>
      <c r="J3" s="90"/>
      <c r="K3" s="90"/>
      <c r="L3" s="90"/>
      <c r="M3" s="89"/>
      <c r="N3" s="89"/>
      <c r="O3" s="89"/>
      <c r="P3" s="89"/>
      <c r="Q3" s="89"/>
      <c r="R3" s="89"/>
      <c r="S3" s="89"/>
      <c r="T3" s="89"/>
      <c r="U3" s="89"/>
      <c r="V3" s="89"/>
      <c r="W3" s="91"/>
      <c r="X3" s="87"/>
    </row>
    <row r="4" spans="1:24" ht="33.75" customHeight="1">
      <c r="A4" s="92"/>
      <c r="B4" s="276" t="s">
        <v>16</v>
      </c>
      <c r="C4" s="279" t="s">
        <v>46</v>
      </c>
      <c r="D4" s="279" t="s">
        <v>20</v>
      </c>
      <c r="E4" s="282" t="s">
        <v>47</v>
      </c>
      <c r="F4" s="285" t="s">
        <v>48</v>
      </c>
      <c r="G4" s="286"/>
      <c r="H4" s="286"/>
      <c r="I4" s="286"/>
      <c r="J4" s="286"/>
      <c r="K4" s="286"/>
      <c r="L4" s="286"/>
      <c r="M4" s="287"/>
      <c r="N4" s="285" t="s">
        <v>31</v>
      </c>
      <c r="O4" s="286"/>
      <c r="P4" s="286"/>
      <c r="Q4" s="286"/>
      <c r="R4" s="286"/>
      <c r="S4" s="286"/>
      <c r="T4" s="286"/>
      <c r="U4" s="287"/>
      <c r="V4" s="288" t="s">
        <v>49</v>
      </c>
      <c r="W4" s="289"/>
      <c r="X4" s="87"/>
    </row>
    <row r="5" spans="1:24" ht="44.25" customHeight="1">
      <c r="A5" s="92"/>
      <c r="B5" s="277"/>
      <c r="C5" s="280"/>
      <c r="D5" s="280"/>
      <c r="E5" s="283"/>
      <c r="F5" s="267" t="s">
        <v>50</v>
      </c>
      <c r="G5" s="268"/>
      <c r="H5" s="268"/>
      <c r="I5" s="268"/>
      <c r="J5" s="271" t="s">
        <v>51</v>
      </c>
      <c r="K5" s="271"/>
      <c r="L5" s="264" t="s">
        <v>52</v>
      </c>
      <c r="M5" s="265"/>
      <c r="N5" s="267" t="s">
        <v>50</v>
      </c>
      <c r="O5" s="268"/>
      <c r="P5" s="268"/>
      <c r="Q5" s="268"/>
      <c r="R5" s="271" t="s">
        <v>51</v>
      </c>
      <c r="S5" s="271"/>
      <c r="T5" s="264" t="s">
        <v>52</v>
      </c>
      <c r="U5" s="265"/>
      <c r="V5" s="266" t="s">
        <v>53</v>
      </c>
      <c r="W5" s="265"/>
      <c r="X5" s="87"/>
    </row>
    <row r="6" spans="1:24" ht="50.25" customHeight="1">
      <c r="A6" s="92"/>
      <c r="B6" s="277"/>
      <c r="C6" s="280"/>
      <c r="D6" s="280"/>
      <c r="E6" s="283"/>
      <c r="F6" s="267" t="s">
        <v>54</v>
      </c>
      <c r="G6" s="268"/>
      <c r="H6" s="269" t="s">
        <v>55</v>
      </c>
      <c r="I6" s="269"/>
      <c r="J6" s="269" t="s">
        <v>56</v>
      </c>
      <c r="K6" s="269" t="s">
        <v>57</v>
      </c>
      <c r="L6" s="264"/>
      <c r="M6" s="265"/>
      <c r="N6" s="267" t="s">
        <v>54</v>
      </c>
      <c r="O6" s="268"/>
      <c r="P6" s="269" t="s">
        <v>55</v>
      </c>
      <c r="Q6" s="269"/>
      <c r="R6" s="269" t="s">
        <v>56</v>
      </c>
      <c r="S6" s="269" t="s">
        <v>57</v>
      </c>
      <c r="T6" s="264"/>
      <c r="U6" s="265"/>
      <c r="V6" s="266"/>
      <c r="W6" s="265"/>
      <c r="X6" s="87"/>
    </row>
    <row r="7" spans="1:24" ht="27" customHeight="1" thickBot="1">
      <c r="A7" s="92"/>
      <c r="B7" s="278"/>
      <c r="C7" s="281"/>
      <c r="D7" s="281"/>
      <c r="E7" s="284"/>
      <c r="F7" s="94" t="s">
        <v>58</v>
      </c>
      <c r="G7" s="95" t="s">
        <v>59</v>
      </c>
      <c r="H7" s="96" t="s">
        <v>58</v>
      </c>
      <c r="I7" s="96" t="s">
        <v>59</v>
      </c>
      <c r="J7" s="270"/>
      <c r="K7" s="270"/>
      <c r="L7" s="96" t="s">
        <v>58</v>
      </c>
      <c r="M7" s="97" t="s">
        <v>59</v>
      </c>
      <c r="N7" s="94" t="s">
        <v>58</v>
      </c>
      <c r="O7" s="95" t="s">
        <v>59</v>
      </c>
      <c r="P7" s="96" t="s">
        <v>58</v>
      </c>
      <c r="Q7" s="96" t="s">
        <v>59</v>
      </c>
      <c r="R7" s="270"/>
      <c r="S7" s="270"/>
      <c r="T7" s="96" t="s">
        <v>58</v>
      </c>
      <c r="U7" s="97" t="s">
        <v>59</v>
      </c>
      <c r="V7" s="98" t="s">
        <v>58</v>
      </c>
      <c r="W7" s="97" t="s">
        <v>59</v>
      </c>
      <c r="X7" s="87"/>
    </row>
    <row r="8" spans="1:24" ht="13.5" thickBot="1">
      <c r="A8" s="86"/>
      <c r="B8" s="99" t="s">
        <v>60</v>
      </c>
      <c r="C8" s="100" t="s">
        <v>61</v>
      </c>
      <c r="D8" s="100" t="s">
        <v>61</v>
      </c>
      <c r="E8" s="100" t="s">
        <v>62</v>
      </c>
      <c r="F8" s="101" t="s">
        <v>63</v>
      </c>
      <c r="G8" s="102" t="s">
        <v>64</v>
      </c>
      <c r="H8" s="102" t="s">
        <v>65</v>
      </c>
      <c r="I8" s="102" t="s">
        <v>66</v>
      </c>
      <c r="J8" s="103" t="s">
        <v>67</v>
      </c>
      <c r="K8" s="103" t="s">
        <v>68</v>
      </c>
      <c r="L8" s="103" t="s">
        <v>69</v>
      </c>
      <c r="M8" s="104" t="s">
        <v>70</v>
      </c>
      <c r="N8" s="101" t="s">
        <v>71</v>
      </c>
      <c r="O8" s="102" t="s">
        <v>72</v>
      </c>
      <c r="P8" s="102" t="s">
        <v>73</v>
      </c>
      <c r="Q8" s="102" t="s">
        <v>74</v>
      </c>
      <c r="R8" s="103" t="s">
        <v>75</v>
      </c>
      <c r="S8" s="103" t="s">
        <v>76</v>
      </c>
      <c r="T8" s="103" t="s">
        <v>77</v>
      </c>
      <c r="U8" s="104" t="s">
        <v>78</v>
      </c>
      <c r="V8" s="105" t="s">
        <v>79</v>
      </c>
      <c r="W8" s="106" t="s">
        <v>80</v>
      </c>
      <c r="X8" s="87"/>
    </row>
    <row r="9" spans="1:24">
      <c r="A9" s="86"/>
      <c r="B9" s="107"/>
      <c r="C9" s="108"/>
      <c r="D9" s="109"/>
      <c r="E9" s="109"/>
      <c r="F9" s="110"/>
      <c r="G9" s="111"/>
      <c r="H9" s="111"/>
      <c r="I9" s="111"/>
      <c r="J9" s="112"/>
      <c r="K9" s="112"/>
      <c r="L9" s="112"/>
      <c r="M9" s="113"/>
      <c r="N9" s="110"/>
      <c r="O9" s="111"/>
      <c r="P9" s="111"/>
      <c r="Q9" s="111"/>
      <c r="R9" s="112"/>
      <c r="S9" s="112"/>
      <c r="T9" s="112"/>
      <c r="U9" s="113"/>
      <c r="V9" s="114"/>
      <c r="W9" s="115"/>
      <c r="X9" s="87"/>
    </row>
    <row r="10" spans="1:24" ht="22.5" customHeight="1">
      <c r="A10" s="86"/>
      <c r="B10" s="116"/>
      <c r="C10" s="117"/>
      <c r="D10" s="118"/>
      <c r="E10" s="119" t="str">
        <f>"Всего по региону: " &amp; region_name</f>
        <v>Всего по региону: Челябинская область</v>
      </c>
      <c r="F10" s="120">
        <f>IF(J10&gt;0,SUMPRODUCT(F11:F18,J11:J18)/J10,0)/2</f>
        <v>0</v>
      </c>
      <c r="G10" s="121">
        <f>IF(J10&gt;0,SUMPRODUCT(G11:G18,J11:J18)/J10,0)/2</f>
        <v>0</v>
      </c>
      <c r="H10" s="121">
        <f>IF(K10&gt;0,SUMPRODUCT(H11:H18,K11:K18)/K10,0)/2</f>
        <v>0</v>
      </c>
      <c r="I10" s="121">
        <f>IF(K10&gt;0,SUMPRODUCT(I11:I18,K11:K18)/K10,0)/2</f>
        <v>0</v>
      </c>
      <c r="J10" s="122">
        <f>SUMIF($AA11:$AA18,"mo",J11:J18)</f>
        <v>0</v>
      </c>
      <c r="K10" s="122">
        <f>SUMIF($AA11:$AA18,"mo",K11:K18)</f>
        <v>0</v>
      </c>
      <c r="L10" s="121">
        <f>IF(J10=0,0,((F10*J10)+(H10*K10))/J10)</f>
        <v>0</v>
      </c>
      <c r="M10" s="123">
        <f>IF(J10=0,0,((G10*J10)+(I10*K10))/J10)</f>
        <v>0</v>
      </c>
      <c r="N10" s="120">
        <f>IF(R10&gt;0,SUMPRODUCT(N11:N18,R11:R18)/R10,0)/2</f>
        <v>0</v>
      </c>
      <c r="O10" s="121">
        <f>IF(R10&gt;0,SUMPRODUCT(O11:O18,R11:R18)/R10,0)/2</f>
        <v>0</v>
      </c>
      <c r="P10" s="121">
        <f>IF(S10&gt;0,SUMPRODUCT(P11:P18,S11:S18)/S10,0)/2</f>
        <v>0</v>
      </c>
      <c r="Q10" s="121">
        <f>IF(S10&gt;0,SUMPRODUCT(Q11:Q18,S11:S18)/S10,0)/2</f>
        <v>0</v>
      </c>
      <c r="R10" s="122">
        <f>SUMIF($AA11:$AA18,"mo",R11:R18)</f>
        <v>0</v>
      </c>
      <c r="S10" s="122">
        <f>SUMIF($AA11:$AA18,"mo",S11:S18)</f>
        <v>0</v>
      </c>
      <c r="T10" s="121">
        <f>IF(R10=0,0,((N10*R10)+(P10*S10))/R10)</f>
        <v>0</v>
      </c>
      <c r="U10" s="123">
        <f>IF(R10=0,0,((O10*R10)+(Q10*S10))/R10)</f>
        <v>0</v>
      </c>
      <c r="V10" s="124">
        <f>IF(L10=0,0,100*T10/L10)</f>
        <v>0</v>
      </c>
      <c r="W10" s="125">
        <f>IF(M10=0,0,100*U10/M10)</f>
        <v>0</v>
      </c>
      <c r="X10" s="87"/>
    </row>
    <row r="11" spans="1:24">
      <c r="A11" s="86"/>
      <c r="B11" s="126"/>
      <c r="C11" s="127"/>
      <c r="D11" s="127"/>
      <c r="E11" s="127"/>
      <c r="F11" s="126"/>
      <c r="G11" s="128"/>
      <c r="H11" s="128"/>
      <c r="I11" s="128"/>
      <c r="J11" s="128"/>
      <c r="K11" s="128"/>
      <c r="L11" s="128"/>
      <c r="M11" s="129"/>
      <c r="N11" s="130"/>
      <c r="O11" s="128"/>
      <c r="P11" s="128"/>
      <c r="Q11" s="128"/>
      <c r="R11" s="128"/>
      <c r="S11" s="128"/>
      <c r="T11" s="128"/>
      <c r="U11" s="129"/>
      <c r="V11" s="128"/>
      <c r="W11" s="129"/>
      <c r="X11" s="87"/>
    </row>
    <row r="12" spans="1:24" ht="14.25" customHeight="1">
      <c r="A12" s="41"/>
      <c r="B12" s="258" t="str">
        <f>'[1]Список организаций'!$F$12</f>
        <v>1</v>
      </c>
      <c r="C12" s="261" t="str">
        <f>'[1]Список организаций'!$H$12</f>
        <v>Город Аша</v>
      </c>
      <c r="D12" s="131"/>
      <c r="E12" s="132" t="s">
        <v>118</v>
      </c>
      <c r="F12" s="133">
        <v>12.77</v>
      </c>
      <c r="G12" s="134">
        <v>12.77</v>
      </c>
      <c r="H12" s="134">
        <f>IF(K12=0,0,SUMPRODUCT(H13:H15,K13:K15)/K12)</f>
        <v>0</v>
      </c>
      <c r="I12" s="134">
        <f>IF(K12=0,0,SUMPRODUCT(I13:I15,K13:K15)/K12)</f>
        <v>0</v>
      </c>
      <c r="J12" s="134">
        <v>195</v>
      </c>
      <c r="K12" s="134">
        <f>SUM(K13:K15)</f>
        <v>0</v>
      </c>
      <c r="L12" s="135">
        <f>IF(J12=0,0,((F12*J12)+(H12*K12))/J12)</f>
        <v>12.770000000000001</v>
      </c>
      <c r="M12" s="135">
        <v>12.77</v>
      </c>
      <c r="N12" s="133">
        <v>15</v>
      </c>
      <c r="O12" s="134">
        <v>15</v>
      </c>
      <c r="P12" s="134">
        <f>IF(S12=0,0,SUMPRODUCT(P13:P15,S13:S15)/S12)</f>
        <v>0</v>
      </c>
      <c r="Q12" s="134">
        <f>IF(S12=0,0,SUMPRODUCT(Q13:Q15,S13:S15)/S12)</f>
        <v>0</v>
      </c>
      <c r="R12" s="134">
        <v>200</v>
      </c>
      <c r="S12" s="134">
        <f>SUM(S13:S15)</f>
        <v>0</v>
      </c>
      <c r="T12" s="135">
        <f>IF(R12=0,0,((N12*R12)+(P12*S12))/R12)</f>
        <v>15</v>
      </c>
      <c r="U12" s="136">
        <v>15</v>
      </c>
      <c r="V12" s="134">
        <f>IF(L12=0,0,100*T12/L12)</f>
        <v>117.46280344557556</v>
      </c>
      <c r="W12" s="137"/>
      <c r="X12" s="138" t="s">
        <v>81</v>
      </c>
    </row>
    <row r="13" spans="1:24">
      <c r="A13" s="41"/>
      <c r="B13" s="259"/>
      <c r="C13" s="262"/>
      <c r="D13" s="131"/>
      <c r="E13" s="139"/>
      <c r="F13" s="140"/>
      <c r="G13" s="141"/>
      <c r="H13" s="141"/>
      <c r="I13" s="141"/>
      <c r="J13" s="141"/>
      <c r="K13" s="141"/>
      <c r="L13" s="141"/>
      <c r="M13" s="142"/>
      <c r="N13" s="140"/>
      <c r="O13" s="141"/>
      <c r="P13" s="141"/>
      <c r="Q13" s="141"/>
      <c r="R13" s="141"/>
      <c r="S13" s="141"/>
      <c r="T13" s="141"/>
      <c r="U13" s="142"/>
      <c r="V13" s="143"/>
      <c r="W13" s="142"/>
      <c r="X13" s="138"/>
    </row>
    <row r="14" spans="1:24" ht="13.5" customHeight="1">
      <c r="A14" s="144" t="str">
        <f>'[1]Список организаций'!$S$13</f>
        <v>Да</v>
      </c>
      <c r="B14" s="259"/>
      <c r="C14" s="262"/>
      <c r="D14" s="145"/>
      <c r="E14" s="146" t="s">
        <v>117</v>
      </c>
      <c r="F14" s="147">
        <v>12.77</v>
      </c>
      <c r="G14" s="134">
        <v>12.77</v>
      </c>
      <c r="H14" s="148">
        <v>0</v>
      </c>
      <c r="I14" s="134">
        <f>IF($D14="Да",H14*nds,H14)</f>
        <v>0</v>
      </c>
      <c r="J14" s="148">
        <v>195</v>
      </c>
      <c r="K14" s="148">
        <v>0</v>
      </c>
      <c r="L14" s="149">
        <f>IF(J14=0,0,((F14*J14)+(H14*K14))/J14)</f>
        <v>12.770000000000001</v>
      </c>
      <c r="M14" s="150">
        <v>12.77</v>
      </c>
      <c r="N14" s="147">
        <v>15</v>
      </c>
      <c r="O14" s="134">
        <v>15</v>
      </c>
      <c r="P14" s="148">
        <v>0</v>
      </c>
      <c r="Q14" s="134">
        <f>IF($AA14="Да",P14*nds,P14)</f>
        <v>0</v>
      </c>
      <c r="R14" s="148">
        <v>200</v>
      </c>
      <c r="S14" s="148">
        <v>0</v>
      </c>
      <c r="T14" s="149">
        <f>IF(R14=0,0,((N14*R14)+(P14*S14))/R14)</f>
        <v>15</v>
      </c>
      <c r="U14" s="150">
        <v>15</v>
      </c>
      <c r="V14" s="134">
        <f>IF(L14=0,0,100*T14/L14)</f>
        <v>117.46280344557556</v>
      </c>
      <c r="W14" s="137"/>
      <c r="X14" s="151" t="str">
        <f>'[1]Список организаций'!$T$13</f>
        <v>Да</v>
      </c>
    </row>
    <row r="15" spans="1:24" ht="18.75" customHeight="1">
      <c r="A15" s="41"/>
      <c r="B15" s="260"/>
      <c r="C15" s="263"/>
      <c r="D15" s="152"/>
      <c r="E15" s="153" t="s">
        <v>43</v>
      </c>
      <c r="F15" s="154"/>
      <c r="G15" s="141"/>
      <c r="H15" s="155"/>
      <c r="I15" s="141"/>
      <c r="J15" s="155"/>
      <c r="K15" s="155"/>
      <c r="L15" s="141"/>
      <c r="M15" s="142"/>
      <c r="N15" s="154"/>
      <c r="O15" s="141"/>
      <c r="P15" s="155"/>
      <c r="Q15" s="141"/>
      <c r="R15" s="155"/>
      <c r="S15" s="155"/>
      <c r="T15" s="141"/>
      <c r="U15" s="142"/>
      <c r="V15" s="143"/>
      <c r="W15" s="142"/>
      <c r="X15" s="138"/>
    </row>
    <row r="16" spans="1:24">
      <c r="A16" s="156"/>
      <c r="B16" s="157"/>
      <c r="C16" s="158" t="s">
        <v>82</v>
      </c>
      <c r="D16" s="93"/>
      <c r="E16" s="159"/>
      <c r="F16" s="154"/>
      <c r="G16" s="141"/>
      <c r="H16" s="155"/>
      <c r="I16" s="141"/>
      <c r="J16" s="155"/>
      <c r="K16" s="155"/>
      <c r="L16" s="141"/>
      <c r="M16" s="142"/>
      <c r="N16" s="154"/>
      <c r="O16" s="141"/>
      <c r="P16" s="155"/>
      <c r="Q16" s="141"/>
      <c r="R16" s="155"/>
      <c r="S16" s="155"/>
      <c r="T16" s="141"/>
      <c r="U16" s="142"/>
      <c r="V16" s="143"/>
      <c r="W16" s="142"/>
      <c r="X16" s="138"/>
    </row>
    <row r="17" spans="1:24" ht="13.5" thickBot="1">
      <c r="A17" s="156"/>
      <c r="B17" s="160"/>
      <c r="C17" s="161"/>
      <c r="D17" s="161"/>
      <c r="E17" s="162"/>
      <c r="F17" s="163"/>
      <c r="G17" s="164"/>
      <c r="H17" s="163"/>
      <c r="I17" s="164"/>
      <c r="J17" s="163"/>
      <c r="K17" s="163"/>
      <c r="L17" s="164"/>
      <c r="M17" s="164"/>
      <c r="N17" s="163"/>
      <c r="O17" s="164"/>
      <c r="P17" s="163"/>
      <c r="Q17" s="164"/>
      <c r="R17" s="163"/>
      <c r="S17" s="163"/>
      <c r="T17" s="164"/>
      <c r="U17" s="164"/>
      <c r="V17" s="164"/>
      <c r="W17" s="165"/>
      <c r="X17" s="138"/>
    </row>
    <row r="18" spans="1:24">
      <c r="A18" s="166"/>
      <c r="B18" s="167"/>
      <c r="C18" s="167"/>
      <c r="D18" s="167"/>
      <c r="E18" s="167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</row>
  </sheetData>
  <mergeCells count="26">
    <mergeCell ref="B2:W2"/>
    <mergeCell ref="B3:E3"/>
    <mergeCell ref="B4:B7"/>
    <mergeCell ref="C4:C7"/>
    <mergeCell ref="D4:D7"/>
    <mergeCell ref="E4:E7"/>
    <mergeCell ref="F4:M4"/>
    <mergeCell ref="N4:U4"/>
    <mergeCell ref="V4:W4"/>
    <mergeCell ref="F5:I5"/>
    <mergeCell ref="R6:R7"/>
    <mergeCell ref="S6:S7"/>
    <mergeCell ref="J5:K5"/>
    <mergeCell ref="L5:M6"/>
    <mergeCell ref="N5:Q5"/>
    <mergeCell ref="R5:S5"/>
    <mergeCell ref="B12:B15"/>
    <mergeCell ref="C12:C15"/>
    <mergeCell ref="T5:U6"/>
    <mergeCell ref="V5:W6"/>
    <mergeCell ref="F6:G6"/>
    <mergeCell ref="H6:I6"/>
    <mergeCell ref="J6:J7"/>
    <mergeCell ref="K6:K7"/>
    <mergeCell ref="N6:O6"/>
    <mergeCell ref="P6:Q6"/>
  </mergeCells>
  <phoneticPr fontId="0" type="noConversion"/>
  <dataValidations count="1">
    <dataValidation type="decimal" allowBlank="1" showInputMessage="1" showErrorMessage="1" sqref="F14 H14 J14:K14 N14 P14 R14:S14">
      <formula1>0</formula1>
      <formula2>1E+28</formula2>
    </dataValidation>
  </dataValidations>
  <hyperlinks>
    <hyperlink ref="D1" location="'Список листов'!A1" tooltip="К списку листов" display="Список листов"/>
  </hyperlink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topLeftCell="I1" workbookViewId="0">
      <selection activeCell="N12" sqref="N12"/>
    </sheetView>
  </sheetViews>
  <sheetFormatPr defaultRowHeight="12.75"/>
  <cols>
    <col min="5" max="5" width="26.28515625" customWidth="1"/>
    <col min="10" max="10" width="12.28515625" customWidth="1"/>
    <col min="11" max="11" width="13" customWidth="1"/>
    <col min="15" max="15" width="12.28515625" customWidth="1"/>
    <col min="17" max="17" width="14.140625" customWidth="1"/>
    <col min="18" max="18" width="14.28515625" customWidth="1"/>
    <col min="19" max="19" width="16.140625" customWidth="1"/>
    <col min="20" max="20" width="11.7109375" customWidth="1"/>
    <col min="21" max="21" width="12" customWidth="1"/>
    <col min="22" max="22" width="11" customWidth="1"/>
    <col min="23" max="23" width="11.28515625" customWidth="1"/>
  </cols>
  <sheetData>
    <row r="1" spans="1:24">
      <c r="A1" s="79"/>
      <c r="B1" s="80"/>
      <c r="C1" s="21"/>
      <c r="D1" s="21" t="s">
        <v>15</v>
      </c>
      <c r="E1" s="21"/>
      <c r="F1" s="81"/>
      <c r="G1" s="82"/>
      <c r="H1" s="82"/>
      <c r="I1" s="83"/>
      <c r="J1" s="83"/>
      <c r="K1" s="83"/>
      <c r="L1" s="83"/>
      <c r="M1" s="84"/>
      <c r="N1" s="82"/>
      <c r="O1" s="82"/>
      <c r="P1" s="82"/>
      <c r="Q1" s="82"/>
      <c r="R1" s="82"/>
      <c r="S1" s="82"/>
      <c r="T1" s="82"/>
      <c r="U1" s="82"/>
      <c r="V1" s="82"/>
      <c r="W1" s="82"/>
      <c r="X1" s="85"/>
    </row>
    <row r="2" spans="1:24">
      <c r="A2" s="86"/>
      <c r="B2" s="272" t="str">
        <f>"Расчёт индекса изменения тарифов на товары и услуги организаций коммунального комплекса, оказывающих услуги в сфере водоотведения и очистки сточных вод. Регион - " &amp; region_name</f>
        <v>Расчёт индекса изменения тарифов на товары и услуги организаций коммунального комплекса, оказывающих услуги в сфере водоотведения и очистки сточных вод. Регион - Челябинская область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  <c r="X2" s="87"/>
    </row>
    <row r="3" spans="1:24" ht="13.5" thickBot="1">
      <c r="A3" s="86"/>
      <c r="B3" s="275" t="s">
        <v>45</v>
      </c>
      <c r="C3" s="275"/>
      <c r="D3" s="275"/>
      <c r="E3" s="275"/>
      <c r="F3" s="88"/>
      <c r="G3" s="89"/>
      <c r="H3" s="89"/>
      <c r="I3" s="89"/>
      <c r="J3" s="90"/>
      <c r="K3" s="90"/>
      <c r="L3" s="90"/>
      <c r="M3" s="89"/>
      <c r="N3" s="89"/>
      <c r="O3" s="89"/>
      <c r="P3" s="89"/>
      <c r="Q3" s="89"/>
      <c r="R3" s="89"/>
      <c r="S3" s="89"/>
      <c r="T3" s="89"/>
      <c r="U3" s="89"/>
      <c r="V3" s="89"/>
      <c r="W3" s="91"/>
      <c r="X3" s="87"/>
    </row>
    <row r="4" spans="1:24" ht="36.75" customHeight="1">
      <c r="A4" s="92"/>
      <c r="B4" s="305" t="s">
        <v>16</v>
      </c>
      <c r="C4" s="279" t="s">
        <v>46</v>
      </c>
      <c r="D4" s="279" t="s">
        <v>20</v>
      </c>
      <c r="E4" s="308" t="s">
        <v>47</v>
      </c>
      <c r="F4" s="311" t="s">
        <v>48</v>
      </c>
      <c r="G4" s="312"/>
      <c r="H4" s="312"/>
      <c r="I4" s="312"/>
      <c r="J4" s="312"/>
      <c r="K4" s="312"/>
      <c r="L4" s="312"/>
      <c r="M4" s="313"/>
      <c r="N4" s="311" t="s">
        <v>31</v>
      </c>
      <c r="O4" s="312"/>
      <c r="P4" s="312"/>
      <c r="Q4" s="312"/>
      <c r="R4" s="312"/>
      <c r="S4" s="312"/>
      <c r="T4" s="312"/>
      <c r="U4" s="313"/>
      <c r="V4" s="314" t="s">
        <v>49</v>
      </c>
      <c r="W4" s="315"/>
      <c r="X4" s="87"/>
    </row>
    <row r="5" spans="1:24" ht="45.75" customHeight="1">
      <c r="A5" s="92"/>
      <c r="B5" s="306"/>
      <c r="C5" s="280"/>
      <c r="D5" s="280"/>
      <c r="E5" s="309"/>
      <c r="F5" s="296" t="s">
        <v>83</v>
      </c>
      <c r="G5" s="304"/>
      <c r="H5" s="304"/>
      <c r="I5" s="297"/>
      <c r="J5" s="302" t="s">
        <v>84</v>
      </c>
      <c r="K5" s="303"/>
      <c r="L5" s="290" t="s">
        <v>52</v>
      </c>
      <c r="M5" s="291"/>
      <c r="N5" s="296" t="s">
        <v>85</v>
      </c>
      <c r="O5" s="304"/>
      <c r="P5" s="304"/>
      <c r="Q5" s="297"/>
      <c r="R5" s="302" t="s">
        <v>84</v>
      </c>
      <c r="S5" s="303"/>
      <c r="T5" s="290" t="s">
        <v>52</v>
      </c>
      <c r="U5" s="291"/>
      <c r="V5" s="294" t="s">
        <v>53</v>
      </c>
      <c r="W5" s="291"/>
      <c r="X5" s="87"/>
    </row>
    <row r="6" spans="1:24" ht="71.25" customHeight="1">
      <c r="A6" s="92"/>
      <c r="B6" s="306"/>
      <c r="C6" s="280"/>
      <c r="D6" s="280"/>
      <c r="E6" s="309"/>
      <c r="F6" s="296" t="s">
        <v>86</v>
      </c>
      <c r="G6" s="297"/>
      <c r="H6" s="298" t="s">
        <v>87</v>
      </c>
      <c r="I6" s="299"/>
      <c r="J6" s="300" t="s">
        <v>56</v>
      </c>
      <c r="K6" s="300" t="s">
        <v>57</v>
      </c>
      <c r="L6" s="292"/>
      <c r="M6" s="293"/>
      <c r="N6" s="296" t="s">
        <v>86</v>
      </c>
      <c r="O6" s="297"/>
      <c r="P6" s="298" t="s">
        <v>88</v>
      </c>
      <c r="Q6" s="299"/>
      <c r="R6" s="300" t="s">
        <v>56</v>
      </c>
      <c r="S6" s="300" t="s">
        <v>57</v>
      </c>
      <c r="T6" s="292"/>
      <c r="U6" s="293"/>
      <c r="V6" s="295"/>
      <c r="W6" s="293"/>
      <c r="X6" s="87"/>
    </row>
    <row r="7" spans="1:24" ht="19.5" customHeight="1" thickBot="1">
      <c r="A7" s="92"/>
      <c r="B7" s="307"/>
      <c r="C7" s="281"/>
      <c r="D7" s="281"/>
      <c r="E7" s="310"/>
      <c r="F7" s="170" t="s">
        <v>58</v>
      </c>
      <c r="G7" s="171" t="s">
        <v>59</v>
      </c>
      <c r="H7" s="96" t="s">
        <v>58</v>
      </c>
      <c r="I7" s="96" t="s">
        <v>59</v>
      </c>
      <c r="J7" s="301"/>
      <c r="K7" s="301"/>
      <c r="L7" s="96" t="s">
        <v>58</v>
      </c>
      <c r="M7" s="97" t="s">
        <v>59</v>
      </c>
      <c r="N7" s="170" t="s">
        <v>58</v>
      </c>
      <c r="O7" s="171" t="s">
        <v>59</v>
      </c>
      <c r="P7" s="96" t="s">
        <v>58</v>
      </c>
      <c r="Q7" s="96" t="s">
        <v>59</v>
      </c>
      <c r="R7" s="301"/>
      <c r="S7" s="301"/>
      <c r="T7" s="96" t="s">
        <v>58</v>
      </c>
      <c r="U7" s="97" t="s">
        <v>59</v>
      </c>
      <c r="V7" s="98" t="s">
        <v>58</v>
      </c>
      <c r="W7" s="97" t="s">
        <v>59</v>
      </c>
      <c r="X7" s="87"/>
    </row>
    <row r="8" spans="1:24" ht="13.5" thickBot="1">
      <c r="A8" s="86"/>
      <c r="B8" s="99" t="s">
        <v>60</v>
      </c>
      <c r="C8" s="100" t="s">
        <v>61</v>
      </c>
      <c r="D8" s="100" t="s">
        <v>61</v>
      </c>
      <c r="E8" s="100" t="s">
        <v>62</v>
      </c>
      <c r="F8" s="172" t="s">
        <v>63</v>
      </c>
      <c r="G8" s="173" t="s">
        <v>64</v>
      </c>
      <c r="H8" s="173" t="s">
        <v>65</v>
      </c>
      <c r="I8" s="173" t="s">
        <v>66</v>
      </c>
      <c r="J8" s="103" t="s">
        <v>67</v>
      </c>
      <c r="K8" s="103" t="s">
        <v>68</v>
      </c>
      <c r="L8" s="103" t="s">
        <v>69</v>
      </c>
      <c r="M8" s="104" t="s">
        <v>70</v>
      </c>
      <c r="N8" s="172" t="s">
        <v>71</v>
      </c>
      <c r="O8" s="173" t="s">
        <v>72</v>
      </c>
      <c r="P8" s="173" t="s">
        <v>73</v>
      </c>
      <c r="Q8" s="173" t="s">
        <v>74</v>
      </c>
      <c r="R8" s="103" t="s">
        <v>75</v>
      </c>
      <c r="S8" s="103" t="s">
        <v>76</v>
      </c>
      <c r="T8" s="103" t="s">
        <v>77</v>
      </c>
      <c r="U8" s="104" t="s">
        <v>78</v>
      </c>
      <c r="V8" s="105" t="s">
        <v>79</v>
      </c>
      <c r="W8" s="106" t="s">
        <v>80</v>
      </c>
      <c r="X8" s="87"/>
    </row>
    <row r="9" spans="1:24">
      <c r="A9" s="86"/>
      <c r="B9" s="107"/>
      <c r="C9" s="108"/>
      <c r="D9" s="109"/>
      <c r="E9" s="109"/>
      <c r="F9" s="174"/>
      <c r="G9" s="175"/>
      <c r="H9" s="175"/>
      <c r="I9" s="175"/>
      <c r="J9" s="112"/>
      <c r="K9" s="112"/>
      <c r="L9" s="112"/>
      <c r="M9" s="113"/>
      <c r="N9" s="174"/>
      <c r="O9" s="175"/>
      <c r="P9" s="175"/>
      <c r="Q9" s="175"/>
      <c r="R9" s="112"/>
      <c r="S9" s="112"/>
      <c r="T9" s="112"/>
      <c r="U9" s="113"/>
      <c r="V9" s="114"/>
      <c r="W9" s="115"/>
      <c r="X9" s="87"/>
    </row>
    <row r="10" spans="1:24" ht="32.25" customHeight="1">
      <c r="A10" s="86"/>
      <c r="B10" s="116"/>
      <c r="C10" s="117"/>
      <c r="D10" s="118"/>
      <c r="E10" s="119" t="str">
        <f>"Всего по региону: " &amp; region_name</f>
        <v>Всего по региону: Челябинская область</v>
      </c>
      <c r="F10" s="120">
        <f>IF(J10&gt;0,SUMPRODUCT(F11:F18,J11:J18)/J10,0)/2</f>
        <v>0</v>
      </c>
      <c r="G10" s="121">
        <f>IF(J10&gt;0,SUMPRODUCT(G11:G18,J11:J18)/J10,0)/2</f>
        <v>0</v>
      </c>
      <c r="H10" s="121">
        <f>IF(K10&gt;0,SUMPRODUCT(H11:H18,K11:K18)/K10,0)/2</f>
        <v>0</v>
      </c>
      <c r="I10" s="121">
        <f>IF(K10&gt;0,SUMPRODUCT(I11:I18,K11:K18)/K10,0)/2</f>
        <v>0</v>
      </c>
      <c r="J10" s="122">
        <f>SUMIF($AA11:$AA18,"mo",J11:J18)</f>
        <v>0</v>
      </c>
      <c r="K10" s="122">
        <f>SUMIF($AA11:$AA18,"mo",K11:K18)</f>
        <v>0</v>
      </c>
      <c r="L10" s="121">
        <f>IF(J10=0,0,((F10*J10)+(H10*K10))/J10)</f>
        <v>0</v>
      </c>
      <c r="M10" s="123">
        <f>IF(J10=0,0,((G10*J10)+(I10*K10))/J10)</f>
        <v>0</v>
      </c>
      <c r="N10" s="120">
        <f>IF(R10&gt;0,SUMPRODUCT(N11:N18,R11:R18)/R10,0)/2</f>
        <v>0</v>
      </c>
      <c r="O10" s="121">
        <f>IF(R10&gt;0,SUMPRODUCT(O11:O18,R11:R18)/R10,0)/2</f>
        <v>0</v>
      </c>
      <c r="P10" s="121">
        <f>IF(S10&gt;0,SUMPRODUCT(P11:P18,S11:S18)/S10,0)/2</f>
        <v>0</v>
      </c>
      <c r="Q10" s="121">
        <f>IF(S10&gt;0,SUMPRODUCT(Q11:Q18,S11:S18)/S10,0)/2</f>
        <v>0</v>
      </c>
      <c r="R10" s="122">
        <f>SUMIF($AA11:$AA18,"mo",R11:R18)</f>
        <v>0</v>
      </c>
      <c r="S10" s="122">
        <f>SUMIF($AA11:$AA18,"mo",S11:S18)</f>
        <v>0</v>
      </c>
      <c r="T10" s="121">
        <f>IF(R10=0,0,((N10*R10)+(P10*S10))/R10)</f>
        <v>0</v>
      </c>
      <c r="U10" s="123">
        <f>IF(R10=0,0,((O10*R10)+(Q10*S10))/R10)</f>
        <v>0</v>
      </c>
      <c r="V10" s="124">
        <f>IF(L10=0,0,100*T10/L10)</f>
        <v>0</v>
      </c>
      <c r="W10" s="125">
        <f>IF(M10=0,0,100*U10/M10)</f>
        <v>0</v>
      </c>
      <c r="X10" s="87"/>
    </row>
    <row r="11" spans="1:24">
      <c r="A11" s="86"/>
      <c r="B11" s="126"/>
      <c r="C11" s="127"/>
      <c r="D11" s="127"/>
      <c r="E11" s="127"/>
      <c r="F11" s="126"/>
      <c r="G11" s="128"/>
      <c r="H11" s="128"/>
      <c r="I11" s="128"/>
      <c r="J11" s="128"/>
      <c r="K11" s="128"/>
      <c r="L11" s="128"/>
      <c r="M11" s="129"/>
      <c r="N11" s="130"/>
      <c r="O11" s="128"/>
      <c r="P11" s="128"/>
      <c r="Q11" s="128"/>
      <c r="R11" s="128"/>
      <c r="S11" s="128"/>
      <c r="T11" s="128"/>
      <c r="U11" s="129"/>
      <c r="V11" s="128"/>
      <c r="W11" s="129"/>
      <c r="X11" s="87"/>
    </row>
    <row r="12" spans="1:24" ht="21.75" customHeight="1">
      <c r="A12" s="41"/>
      <c r="B12" s="258" t="str">
        <f>'[1]Список организаций'!$F$12</f>
        <v>1</v>
      </c>
      <c r="C12" s="261" t="str">
        <f>'[1]Список организаций'!$H$12</f>
        <v>Город Аша</v>
      </c>
      <c r="D12" s="131"/>
      <c r="E12" s="132" t="s">
        <v>119</v>
      </c>
      <c r="F12" s="133">
        <v>17.239999999999998</v>
      </c>
      <c r="G12" s="134" t="s">
        <v>121</v>
      </c>
      <c r="H12" s="134">
        <f>IF(K12=0,0,SUMPRODUCT(H13:H15,K13:K15)/K12)</f>
        <v>0</v>
      </c>
      <c r="I12" s="134">
        <f>IF(K12=0,0,SUMPRODUCT(I13:I15,K13:K15)/K12)</f>
        <v>0</v>
      </c>
      <c r="J12" s="134">
        <v>156.1</v>
      </c>
      <c r="K12" s="134">
        <f>SUM(K13:K15)</f>
        <v>0</v>
      </c>
      <c r="L12" s="135">
        <f>IF(J12=0,0,((F12*J12)+(H12*K12))/J12)</f>
        <v>17.239999999999998</v>
      </c>
      <c r="M12" s="135" t="s">
        <v>121</v>
      </c>
      <c r="N12" s="133">
        <v>19.09</v>
      </c>
      <c r="O12" s="134" t="s">
        <v>121</v>
      </c>
      <c r="P12" s="134">
        <f>IF(S12=0,0,SUMPRODUCT(P13:P15,S13:S15)/S12)</f>
        <v>0</v>
      </c>
      <c r="Q12" s="134">
        <f>IF(S12=0,0,SUMPRODUCT(Q13:Q15,S13:S15)/S12)</f>
        <v>0</v>
      </c>
      <c r="R12" s="134">
        <v>156.1</v>
      </c>
      <c r="S12" s="134">
        <f>SUM(S13:S15)</f>
        <v>0</v>
      </c>
      <c r="T12" s="135">
        <f>IF(R12=0,0,((N12*R12)+(P12*S12))/R12)</f>
        <v>19.09</v>
      </c>
      <c r="U12" s="136" t="s">
        <v>121</v>
      </c>
      <c r="V12" s="134">
        <f>IF(L12=0,0,100*T12/L12)</f>
        <v>110.73085846867751</v>
      </c>
      <c r="W12" s="137"/>
      <c r="X12" s="138" t="s">
        <v>81</v>
      </c>
    </row>
    <row r="13" spans="1:24">
      <c r="A13" s="41"/>
      <c r="B13" s="259"/>
      <c r="C13" s="262"/>
      <c r="D13" s="131"/>
      <c r="E13" s="139"/>
      <c r="F13" s="140"/>
      <c r="G13" s="141"/>
      <c r="H13" s="141"/>
      <c r="I13" s="141"/>
      <c r="J13" s="141"/>
      <c r="K13" s="141"/>
      <c r="L13" s="141"/>
      <c r="M13" s="142"/>
      <c r="N13" s="140"/>
      <c r="O13" s="141"/>
      <c r="P13" s="141"/>
      <c r="Q13" s="141"/>
      <c r="R13" s="141"/>
      <c r="S13" s="141"/>
      <c r="T13" s="141"/>
      <c r="U13" s="142"/>
      <c r="V13" s="143"/>
      <c r="W13" s="142"/>
      <c r="X13" s="138"/>
    </row>
    <row r="14" spans="1:24" ht="18" customHeight="1">
      <c r="A14" s="144" t="str">
        <f>'[1]Список организаций'!$S$14</f>
        <v>Да</v>
      </c>
      <c r="B14" s="259"/>
      <c r="C14" s="262"/>
      <c r="D14" s="145" t="str">
        <f>B12 &amp; ".1"</f>
        <v>1.1</v>
      </c>
      <c r="E14" s="146" t="s">
        <v>117</v>
      </c>
      <c r="F14" s="147">
        <v>17.239999999999998</v>
      </c>
      <c r="G14" s="134" t="s">
        <v>121</v>
      </c>
      <c r="H14" s="148">
        <v>0</v>
      </c>
      <c r="I14" s="134">
        <f>IF($D14="Да",H14*nds,H14)</f>
        <v>0</v>
      </c>
      <c r="J14" s="148">
        <v>156.1</v>
      </c>
      <c r="K14" s="148">
        <v>0</v>
      </c>
      <c r="L14" s="149">
        <f>IF(J14=0,0,((F14*J14)+(H14*K14))/J14)</f>
        <v>17.239999999999998</v>
      </c>
      <c r="M14" s="150" t="s">
        <v>121</v>
      </c>
      <c r="N14" s="147">
        <v>19.09</v>
      </c>
      <c r="O14" s="134" t="s">
        <v>121</v>
      </c>
      <c r="P14" s="148">
        <v>0</v>
      </c>
      <c r="Q14" s="134">
        <f>IF($AA14="Да",P14*nds,P14)</f>
        <v>0</v>
      </c>
      <c r="R14" s="148">
        <v>156.1</v>
      </c>
      <c r="S14" s="148">
        <v>0</v>
      </c>
      <c r="T14" s="149">
        <f>IF(R14=0,0,((N14*R14)+(P14*S14))/R14)</f>
        <v>19.09</v>
      </c>
      <c r="U14" s="150" t="s">
        <v>121</v>
      </c>
      <c r="V14" s="134">
        <f>IF(L14=0,0,100*T14/L14)</f>
        <v>110.73085846867751</v>
      </c>
      <c r="W14" s="137"/>
      <c r="X14" s="151" t="str">
        <f>'[1]Список организаций'!$T$14</f>
        <v>Да</v>
      </c>
    </row>
    <row r="15" spans="1:24" ht="18.75" customHeight="1">
      <c r="A15" s="41"/>
      <c r="B15" s="260"/>
      <c r="C15" s="263"/>
      <c r="D15" s="152"/>
      <c r="E15" s="153" t="s">
        <v>43</v>
      </c>
      <c r="F15" s="154"/>
      <c r="G15" s="141"/>
      <c r="H15" s="155"/>
      <c r="I15" s="141"/>
      <c r="J15" s="155"/>
      <c r="K15" s="155"/>
      <c r="L15" s="141"/>
      <c r="M15" s="142"/>
      <c r="N15" s="154"/>
      <c r="O15" s="141"/>
      <c r="P15" s="155"/>
      <c r="Q15" s="141"/>
      <c r="R15" s="155"/>
      <c r="S15" s="155"/>
      <c r="T15" s="141"/>
      <c r="U15" s="142"/>
      <c r="V15" s="143"/>
      <c r="W15" s="142"/>
      <c r="X15" s="138"/>
    </row>
    <row r="16" spans="1:24">
      <c r="A16" s="156"/>
      <c r="B16" s="157"/>
      <c r="C16" s="158" t="s">
        <v>82</v>
      </c>
      <c r="D16" s="93"/>
      <c r="E16" s="159"/>
      <c r="F16" s="154"/>
      <c r="G16" s="141"/>
      <c r="H16" s="155"/>
      <c r="I16" s="141"/>
      <c r="J16" s="155"/>
      <c r="K16" s="155"/>
      <c r="L16" s="141"/>
      <c r="M16" s="142"/>
      <c r="N16" s="154"/>
      <c r="O16" s="141"/>
      <c r="P16" s="155"/>
      <c r="Q16" s="141"/>
      <c r="R16" s="155"/>
      <c r="S16" s="155"/>
      <c r="T16" s="141"/>
      <c r="U16" s="142"/>
      <c r="V16" s="143"/>
      <c r="W16" s="142"/>
      <c r="X16" s="138"/>
    </row>
    <row r="17" spans="1:24" ht="13.5" thickBot="1">
      <c r="A17" s="156"/>
      <c r="B17" s="160"/>
      <c r="C17" s="161"/>
      <c r="D17" s="161"/>
      <c r="E17" s="162"/>
      <c r="F17" s="163"/>
      <c r="G17" s="164"/>
      <c r="H17" s="163"/>
      <c r="I17" s="164"/>
      <c r="J17" s="163"/>
      <c r="K17" s="163"/>
      <c r="L17" s="164"/>
      <c r="M17" s="164"/>
      <c r="N17" s="163"/>
      <c r="O17" s="164"/>
      <c r="P17" s="163"/>
      <c r="Q17" s="164"/>
      <c r="R17" s="163"/>
      <c r="S17" s="163"/>
      <c r="T17" s="164"/>
      <c r="U17" s="164"/>
      <c r="V17" s="164"/>
      <c r="W17" s="165"/>
      <c r="X17" s="138"/>
    </row>
    <row r="18" spans="1:24">
      <c r="A18" s="166"/>
      <c r="B18" s="167"/>
      <c r="C18" s="167"/>
      <c r="D18" s="167"/>
      <c r="E18" s="167"/>
      <c r="F18" s="167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</row>
  </sheetData>
  <mergeCells count="26">
    <mergeCell ref="B2:W2"/>
    <mergeCell ref="B3:E3"/>
    <mergeCell ref="B4:B7"/>
    <mergeCell ref="C4:C7"/>
    <mergeCell ref="D4:D7"/>
    <mergeCell ref="E4:E7"/>
    <mergeCell ref="F4:M4"/>
    <mergeCell ref="N4:U4"/>
    <mergeCell ref="V4:W4"/>
    <mergeCell ref="F5:I5"/>
    <mergeCell ref="R6:R7"/>
    <mergeCell ref="S6:S7"/>
    <mergeCell ref="J5:K5"/>
    <mergeCell ref="L5:M6"/>
    <mergeCell ref="N5:Q5"/>
    <mergeCell ref="R5:S5"/>
    <mergeCell ref="B12:B15"/>
    <mergeCell ref="C12:C15"/>
    <mergeCell ref="T5:U6"/>
    <mergeCell ref="V5:W6"/>
    <mergeCell ref="F6:G6"/>
    <mergeCell ref="H6:I6"/>
    <mergeCell ref="J6:J7"/>
    <mergeCell ref="K6:K7"/>
    <mergeCell ref="N6:O6"/>
    <mergeCell ref="P6:Q6"/>
  </mergeCells>
  <phoneticPr fontId="0" type="noConversion"/>
  <dataValidations count="1">
    <dataValidation type="decimal" allowBlank="1" showInputMessage="1" showErrorMessage="1" sqref="F14 H14 J14:K14 N14 P14 R14:S14">
      <formula1>0</formula1>
      <formula2>1E+28</formula2>
    </dataValidation>
  </dataValidations>
  <hyperlinks>
    <hyperlink ref="D1" location="'Список листов'!A1" tooltip="К списку листов" display="Список листов"/>
  </hyperlink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9"/>
  <sheetViews>
    <sheetView workbookViewId="0">
      <selection activeCell="T16" sqref="T16"/>
    </sheetView>
  </sheetViews>
  <sheetFormatPr defaultRowHeight="12.75"/>
  <cols>
    <col min="5" max="5" width="25.7109375" customWidth="1"/>
    <col min="10" max="10" width="17.42578125" customWidth="1"/>
    <col min="11" max="11" width="17.85546875" customWidth="1"/>
    <col min="18" max="19" width="18" customWidth="1"/>
    <col min="22" max="22" width="12.28515625" customWidth="1"/>
    <col min="23" max="23" width="13" customWidth="1"/>
  </cols>
  <sheetData>
    <row r="1" spans="1:24">
      <c r="A1" s="79"/>
      <c r="B1" s="80"/>
      <c r="C1" s="21"/>
      <c r="D1" s="21" t="s">
        <v>15</v>
      </c>
      <c r="E1" s="21"/>
      <c r="F1" s="81"/>
      <c r="G1" s="82"/>
      <c r="H1" s="82"/>
      <c r="I1" s="83"/>
      <c r="J1" s="83"/>
      <c r="K1" s="83"/>
      <c r="L1" s="83"/>
      <c r="M1" s="84"/>
      <c r="N1" s="82"/>
      <c r="O1" s="82"/>
      <c r="P1" s="82"/>
      <c r="Q1" s="82"/>
      <c r="R1" s="82"/>
      <c r="S1" s="82"/>
      <c r="T1" s="82"/>
      <c r="U1" s="82"/>
      <c r="V1" s="82"/>
      <c r="W1" s="82"/>
      <c r="X1" s="176"/>
    </row>
    <row r="2" spans="1:24">
      <c r="A2" s="86"/>
      <c r="B2" s="272" t="str">
        <f>"Расчёт индекса изменения тарифов на товары и услуги организаций коммунального комплекса, оказывающих услуги в сфере водоснабжения, водоотведения и очистки сточных вод. Регион - " &amp; region_name</f>
        <v>Расчёт индекса изменения тарифов на товары и услуги организаций коммунального комплекса, оказывающих услуги в сфере водоснабжения, водоотведения и очистки сточных вод. Регион - Челябинская область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  <c r="X2" s="177"/>
    </row>
    <row r="3" spans="1:24" ht="13.5" thickBot="1">
      <c r="A3" s="86"/>
      <c r="B3" s="275" t="s">
        <v>45</v>
      </c>
      <c r="C3" s="275"/>
      <c r="D3" s="275"/>
      <c r="E3" s="275"/>
      <c r="F3" s="88"/>
      <c r="G3" s="89"/>
      <c r="H3" s="89"/>
      <c r="I3" s="89"/>
      <c r="J3" s="90"/>
      <c r="K3" s="90"/>
      <c r="L3" s="90"/>
      <c r="M3" s="89"/>
      <c r="N3" s="89"/>
      <c r="O3" s="89"/>
      <c r="P3" s="89"/>
      <c r="Q3" s="89"/>
      <c r="R3" s="89"/>
      <c r="S3" s="89"/>
      <c r="T3" s="89"/>
      <c r="U3" s="89"/>
      <c r="V3" s="89"/>
      <c r="W3" s="91"/>
      <c r="X3" s="177"/>
    </row>
    <row r="4" spans="1:24" ht="32.25" customHeight="1">
      <c r="A4" s="92"/>
      <c r="B4" s="305" t="s">
        <v>16</v>
      </c>
      <c r="C4" s="279" t="s">
        <v>46</v>
      </c>
      <c r="D4" s="279" t="s">
        <v>20</v>
      </c>
      <c r="E4" s="308" t="s">
        <v>47</v>
      </c>
      <c r="F4" s="311" t="s">
        <v>48</v>
      </c>
      <c r="G4" s="312"/>
      <c r="H4" s="312"/>
      <c r="I4" s="312"/>
      <c r="J4" s="312"/>
      <c r="K4" s="312"/>
      <c r="L4" s="312"/>
      <c r="M4" s="313"/>
      <c r="N4" s="311" t="s">
        <v>31</v>
      </c>
      <c r="O4" s="312"/>
      <c r="P4" s="312"/>
      <c r="Q4" s="312"/>
      <c r="R4" s="312"/>
      <c r="S4" s="312"/>
      <c r="T4" s="312"/>
      <c r="U4" s="313"/>
      <c r="V4" s="314" t="s">
        <v>49</v>
      </c>
      <c r="W4" s="315"/>
      <c r="X4" s="177"/>
    </row>
    <row r="5" spans="1:24" ht="56.25" customHeight="1">
      <c r="A5" s="92"/>
      <c r="B5" s="306"/>
      <c r="C5" s="280"/>
      <c r="D5" s="280"/>
      <c r="E5" s="309"/>
      <c r="F5" s="296" t="s">
        <v>89</v>
      </c>
      <c r="G5" s="304"/>
      <c r="H5" s="304"/>
      <c r="I5" s="297"/>
      <c r="J5" s="302" t="s">
        <v>90</v>
      </c>
      <c r="K5" s="303"/>
      <c r="L5" s="290" t="s">
        <v>52</v>
      </c>
      <c r="M5" s="291"/>
      <c r="N5" s="296" t="s">
        <v>89</v>
      </c>
      <c r="O5" s="304"/>
      <c r="P5" s="304"/>
      <c r="Q5" s="297"/>
      <c r="R5" s="302" t="s">
        <v>90</v>
      </c>
      <c r="S5" s="303"/>
      <c r="T5" s="290" t="s">
        <v>52</v>
      </c>
      <c r="U5" s="291"/>
      <c r="V5" s="294" t="s">
        <v>53</v>
      </c>
      <c r="W5" s="291"/>
      <c r="X5" s="177"/>
    </row>
    <row r="6" spans="1:24" ht="68.25" customHeight="1">
      <c r="A6" s="92"/>
      <c r="B6" s="306"/>
      <c r="C6" s="280"/>
      <c r="D6" s="280"/>
      <c r="E6" s="309"/>
      <c r="F6" s="296" t="s">
        <v>91</v>
      </c>
      <c r="G6" s="297"/>
      <c r="H6" s="298" t="s">
        <v>92</v>
      </c>
      <c r="I6" s="299"/>
      <c r="J6" s="300" t="s">
        <v>93</v>
      </c>
      <c r="K6" s="300" t="s">
        <v>94</v>
      </c>
      <c r="L6" s="292"/>
      <c r="M6" s="293"/>
      <c r="N6" s="296" t="s">
        <v>91</v>
      </c>
      <c r="O6" s="297"/>
      <c r="P6" s="298" t="s">
        <v>92</v>
      </c>
      <c r="Q6" s="299"/>
      <c r="R6" s="300" t="s">
        <v>93</v>
      </c>
      <c r="S6" s="300" t="s">
        <v>94</v>
      </c>
      <c r="T6" s="292"/>
      <c r="U6" s="293"/>
      <c r="V6" s="295"/>
      <c r="W6" s="293"/>
      <c r="X6" s="177"/>
    </row>
    <row r="7" spans="1:24" ht="45.75" customHeight="1" thickBot="1">
      <c r="A7" s="92"/>
      <c r="B7" s="307"/>
      <c r="C7" s="281"/>
      <c r="D7" s="281"/>
      <c r="E7" s="310"/>
      <c r="F7" s="170" t="s">
        <v>58</v>
      </c>
      <c r="G7" s="171" t="s">
        <v>59</v>
      </c>
      <c r="H7" s="96" t="s">
        <v>58</v>
      </c>
      <c r="I7" s="96" t="s">
        <v>59</v>
      </c>
      <c r="J7" s="301"/>
      <c r="K7" s="301"/>
      <c r="L7" s="96" t="s">
        <v>58</v>
      </c>
      <c r="M7" s="97" t="s">
        <v>59</v>
      </c>
      <c r="N7" s="170" t="s">
        <v>58</v>
      </c>
      <c r="O7" s="171" t="s">
        <v>59</v>
      </c>
      <c r="P7" s="96" t="s">
        <v>58</v>
      </c>
      <c r="Q7" s="96" t="s">
        <v>59</v>
      </c>
      <c r="R7" s="301"/>
      <c r="S7" s="301"/>
      <c r="T7" s="96" t="s">
        <v>58</v>
      </c>
      <c r="U7" s="97" t="s">
        <v>59</v>
      </c>
      <c r="V7" s="98" t="s">
        <v>58</v>
      </c>
      <c r="W7" s="97" t="s">
        <v>59</v>
      </c>
      <c r="X7" s="177"/>
    </row>
    <row r="8" spans="1:24" ht="13.5" thickBot="1">
      <c r="A8" s="86"/>
      <c r="B8" s="99" t="s">
        <v>60</v>
      </c>
      <c r="C8" s="100" t="s">
        <v>61</v>
      </c>
      <c r="D8" s="100" t="s">
        <v>61</v>
      </c>
      <c r="E8" s="100" t="s">
        <v>62</v>
      </c>
      <c r="F8" s="172" t="s">
        <v>63</v>
      </c>
      <c r="G8" s="173" t="s">
        <v>64</v>
      </c>
      <c r="H8" s="173" t="s">
        <v>65</v>
      </c>
      <c r="I8" s="173" t="s">
        <v>66</v>
      </c>
      <c r="J8" s="103" t="s">
        <v>67</v>
      </c>
      <c r="K8" s="103" t="s">
        <v>68</v>
      </c>
      <c r="L8" s="103" t="s">
        <v>69</v>
      </c>
      <c r="M8" s="104" t="s">
        <v>70</v>
      </c>
      <c r="N8" s="172" t="s">
        <v>71</v>
      </c>
      <c r="O8" s="173" t="s">
        <v>72</v>
      </c>
      <c r="P8" s="173" t="s">
        <v>73</v>
      </c>
      <c r="Q8" s="173" t="s">
        <v>74</v>
      </c>
      <c r="R8" s="103" t="s">
        <v>75</v>
      </c>
      <c r="S8" s="103" t="s">
        <v>76</v>
      </c>
      <c r="T8" s="103" t="s">
        <v>77</v>
      </c>
      <c r="U8" s="104" t="s">
        <v>78</v>
      </c>
      <c r="V8" s="105" t="s">
        <v>79</v>
      </c>
      <c r="W8" s="106" t="s">
        <v>80</v>
      </c>
      <c r="X8" s="177"/>
    </row>
    <row r="9" spans="1:24">
      <c r="A9" s="86"/>
      <c r="B9" s="107"/>
      <c r="C9" s="108"/>
      <c r="D9" s="109"/>
      <c r="E9" s="109"/>
      <c r="F9" s="174"/>
      <c r="G9" s="175"/>
      <c r="H9" s="175"/>
      <c r="I9" s="175"/>
      <c r="J9" s="112"/>
      <c r="K9" s="112"/>
      <c r="L9" s="112"/>
      <c r="M9" s="113"/>
      <c r="N9" s="174"/>
      <c r="O9" s="175"/>
      <c r="P9" s="175"/>
      <c r="Q9" s="175"/>
      <c r="R9" s="112"/>
      <c r="S9" s="112"/>
      <c r="T9" s="112"/>
      <c r="U9" s="113"/>
      <c r="V9" s="114"/>
      <c r="W9" s="115"/>
      <c r="X9" s="177"/>
    </row>
    <row r="10" spans="1:24" ht="28.5" customHeight="1">
      <c r="A10" s="86"/>
      <c r="B10" s="116"/>
      <c r="C10" s="117"/>
      <c r="D10" s="118"/>
      <c r="E10" s="119" t="str">
        <f>"Всего по региону: " &amp; region_name</f>
        <v>Всего по региону: Челябинская область</v>
      </c>
      <c r="F10" s="120">
        <f>IF(J10&gt;0,SUMPRODUCT(F11:F19,J11:J19)/J10,0)/2</f>
        <v>0</v>
      </c>
      <c r="G10" s="121">
        <f>IF(J10&gt;0,SUMPRODUCT(G11:G19,J11:J19)/J10,0)/2</f>
        <v>0</v>
      </c>
      <c r="H10" s="121">
        <f>IF(K10&gt;0,SUMPRODUCT(H11:H19,K11:K19)/K10,0)/2</f>
        <v>0</v>
      </c>
      <c r="I10" s="121">
        <f>IF(K10&gt;0,SUMPRODUCT(I11:I19,K11:K19)/K10,0)/2</f>
        <v>0</v>
      </c>
      <c r="J10" s="122">
        <f>SUMIF($AA11:$AA19,"mo",J11:J19)</f>
        <v>0</v>
      </c>
      <c r="K10" s="122">
        <f>SUMIF($AA11:$AA19,"mo",K11:K19)</f>
        <v>0</v>
      </c>
      <c r="L10" s="121">
        <f>IF(J10=0,0,((F10*J10)+(H10*K10))/J10)</f>
        <v>0</v>
      </c>
      <c r="M10" s="123">
        <f>IF(J10=0,0,((G10*J10)+(I10*K10))/J10)</f>
        <v>0</v>
      </c>
      <c r="N10" s="120">
        <f>IF(R10&gt;0,SUMPRODUCT(N11:N19,R11:R19)/R10,0)/2</f>
        <v>0</v>
      </c>
      <c r="O10" s="121">
        <f>IF(R10&gt;0,SUMPRODUCT(O11:O19,R11:R19)/R10,0)/2</f>
        <v>0</v>
      </c>
      <c r="P10" s="121">
        <f>IF(S10&gt;0,SUMPRODUCT(P11:P19,S11:S19)/S10,0)/2</f>
        <v>0</v>
      </c>
      <c r="Q10" s="121">
        <f>IF(S10&gt;0,SUMPRODUCT(Q11:Q19,S11:S19)/S10,0)/2</f>
        <v>0</v>
      </c>
      <c r="R10" s="122">
        <f>SUMIF($AA11:$AA19,"mo",R11:R19)</f>
        <v>0</v>
      </c>
      <c r="S10" s="122">
        <f>SUMIF($AA11:$AA19,"mo",S11:S19)</f>
        <v>0</v>
      </c>
      <c r="T10" s="121">
        <f>IF(R10=0,0,((N10*R10)+(P10*S10))/R10)</f>
        <v>0</v>
      </c>
      <c r="U10" s="123">
        <f>IF(R10=0,0,((O10*R10)+(Q10*S10))/R10)</f>
        <v>0</v>
      </c>
      <c r="V10" s="124">
        <f>IF(L10=0,0,100*T10/L10)</f>
        <v>0</v>
      </c>
      <c r="W10" s="125">
        <f>IF(M10=0,0,100*U10/M10)</f>
        <v>0</v>
      </c>
      <c r="X10" s="177"/>
    </row>
    <row r="11" spans="1:24">
      <c r="A11" s="86"/>
      <c r="B11" s="126"/>
      <c r="C11" s="127"/>
      <c r="D11" s="127"/>
      <c r="E11" s="127"/>
      <c r="F11" s="126"/>
      <c r="G11" s="128"/>
      <c r="H11" s="128"/>
      <c r="I11" s="128"/>
      <c r="J11" s="128"/>
      <c r="K11" s="128"/>
      <c r="L11" s="128"/>
      <c r="M11" s="129"/>
      <c r="N11" s="130"/>
      <c r="O11" s="128"/>
      <c r="P11" s="128"/>
      <c r="Q11" s="128"/>
      <c r="R11" s="128"/>
      <c r="S11" s="128"/>
      <c r="T11" s="128"/>
      <c r="U11" s="129"/>
      <c r="V11" s="128"/>
      <c r="W11" s="129"/>
      <c r="X11" s="177"/>
    </row>
    <row r="12" spans="1:24" ht="28.5" customHeight="1">
      <c r="A12" s="41"/>
      <c r="B12" s="258" t="str">
        <f>'[1]Список организаций'!$F$12</f>
        <v>1</v>
      </c>
      <c r="C12" s="261" t="s">
        <v>114</v>
      </c>
      <c r="D12" s="131"/>
      <c r="E12" s="132" t="s">
        <v>120</v>
      </c>
      <c r="F12" s="133">
        <f>IF(J12=0,0,SUMPRODUCT(F13:F16,J13:J16)/J12)</f>
        <v>15.983178882336423</v>
      </c>
      <c r="G12" s="134">
        <f>IF(J12=0,0,SUMPRODUCT(G13:G16,J13:J16)/J12)</f>
        <v>15.983178882336423</v>
      </c>
      <c r="H12" s="134">
        <f>IF(K12=0,0,SUMPRODUCT(H13:H16,K13:K16)/K12)</f>
        <v>0</v>
      </c>
      <c r="I12" s="134">
        <f>IF(K12=0,0,SUMPRODUCT(I13:I16,K13:K16)/K12)</f>
        <v>0</v>
      </c>
      <c r="J12" s="134">
        <f>SUM(J13:J16)</f>
        <v>356.1</v>
      </c>
      <c r="K12" s="134">
        <f>SUM(K13:K16)</f>
        <v>0</v>
      </c>
      <c r="L12" s="135">
        <f>IF(J12=0,0,((F12*J12)+(H12*K12))/J12)</f>
        <v>15.983178882336423</v>
      </c>
      <c r="M12" s="135">
        <f>IF(J12=0,0,((G12*J12)+(I12*K12))/J12)</f>
        <v>15.983178882336423</v>
      </c>
      <c r="N12" s="133">
        <v>18.3</v>
      </c>
      <c r="O12" s="134">
        <f>IF(R12=0,0,SUMPRODUCT(O13:O16,R13:R16)/R12)</f>
        <v>17.849340073013195</v>
      </c>
      <c r="P12" s="134">
        <f>IF(S12=0,0,SUMPRODUCT(P13:P16,S13:S16)/S12)</f>
        <v>0</v>
      </c>
      <c r="Q12" s="134">
        <f>IF(S12=0,0,SUMPRODUCT(Q13:Q16,S13:S16)/S12)</f>
        <v>0</v>
      </c>
      <c r="R12" s="134">
        <f>SUM(R13:R16)</f>
        <v>356.1</v>
      </c>
      <c r="S12" s="134">
        <f>SUM(S13:S16)</f>
        <v>0</v>
      </c>
      <c r="T12" s="135">
        <f>IF(R12=0,0,((N12*R12)+(P12*S12))/R12)</f>
        <v>18.3</v>
      </c>
      <c r="U12" s="136">
        <f>IF(R12=0,0,((O12*R12)+(Q12*S12))/R12)</f>
        <v>17.849340073013195</v>
      </c>
      <c r="V12" s="134">
        <f>IF(L12=0,0,100*T12/L12)</f>
        <v>114.49537125699055</v>
      </c>
      <c r="W12" s="137">
        <f>IF(M12=0,0,100*U12/M12)</f>
        <v>111.67578242360243</v>
      </c>
      <c r="X12" s="138" t="s">
        <v>81</v>
      </c>
    </row>
    <row r="13" spans="1:24">
      <c r="A13" s="41"/>
      <c r="B13" s="259"/>
      <c r="C13" s="262"/>
      <c r="D13" s="131"/>
      <c r="E13" s="139"/>
      <c r="F13" s="140"/>
      <c r="G13" s="141"/>
      <c r="H13" s="141"/>
      <c r="I13" s="141"/>
      <c r="J13" s="141"/>
      <c r="K13" s="141"/>
      <c r="L13" s="141"/>
      <c r="M13" s="142"/>
      <c r="N13" s="140"/>
      <c r="O13" s="141"/>
      <c r="P13" s="141"/>
      <c r="Q13" s="141"/>
      <c r="R13" s="141"/>
      <c r="S13" s="141"/>
      <c r="T13" s="141"/>
      <c r="U13" s="142"/>
      <c r="V13" s="143"/>
      <c r="W13" s="142"/>
      <c r="X13" s="138"/>
    </row>
    <row r="14" spans="1:24">
      <c r="A14" s="144" t="str">
        <f>'[1]Список организаций'!$S$13</f>
        <v>Да</v>
      </c>
      <c r="B14" s="259"/>
      <c r="C14" s="262"/>
      <c r="D14" s="145"/>
      <c r="E14" s="146" t="s">
        <v>117</v>
      </c>
      <c r="F14" s="178">
        <v>12.77</v>
      </c>
      <c r="G14" s="134">
        <f>IF($D14="Да",F14*nds,F14)</f>
        <v>12.77</v>
      </c>
      <c r="H14" s="179">
        <f>'[1]Расчёт индекса ВС'!$K$17</f>
        <v>0</v>
      </c>
      <c r="I14" s="134">
        <f>IF($D14="Да",H14*nds,H14)</f>
        <v>0</v>
      </c>
      <c r="J14" s="179">
        <v>200</v>
      </c>
      <c r="K14" s="179">
        <f>'[1]Расчёт индекса ВС'!$N$17</f>
        <v>0</v>
      </c>
      <c r="L14" s="149">
        <f>IF(J14=0,0,((F14*J14)+(H14*K14))/J14)</f>
        <v>12.77</v>
      </c>
      <c r="M14" s="150">
        <f>IF(J14=0,0,((G14*J14)+(I14*K14))/J14)</f>
        <v>12.77</v>
      </c>
      <c r="N14" s="178">
        <v>15</v>
      </c>
      <c r="O14" s="134">
        <f>IF($AA14="Да",N14*nds,N14)</f>
        <v>15</v>
      </c>
      <c r="P14" s="179">
        <f>'[1]Расчёт индекса ВС'!$S$17</f>
        <v>0</v>
      </c>
      <c r="Q14" s="134">
        <f>IF($AA14="Да",P14*nds,P14)</f>
        <v>0</v>
      </c>
      <c r="R14" s="179">
        <v>200</v>
      </c>
      <c r="S14" s="179">
        <f>'[1]Расчёт индекса ВС'!$V$17</f>
        <v>0</v>
      </c>
      <c r="T14" s="149">
        <f>IF(R14=0,0,((N14*R14)+(P14*S14))/R14)</f>
        <v>15</v>
      </c>
      <c r="U14" s="150">
        <f>IF(R14=0,0,((O14*R14)+(Q14*S14))/R14)</f>
        <v>15</v>
      </c>
      <c r="V14" s="134">
        <f>IF(L14=0,0,100*T14/L14)</f>
        <v>117.46280344557557</v>
      </c>
      <c r="W14" s="137">
        <f>IF(M14=0,0,100*U14/M14)</f>
        <v>117.46280344557557</v>
      </c>
      <c r="X14" s="151" t="str">
        <f>'[1]Список организаций'!$T$13</f>
        <v>Да</v>
      </c>
    </row>
    <row r="15" spans="1:24">
      <c r="A15" s="144" t="str">
        <f>'[1]Список организаций'!$S$14</f>
        <v>Да</v>
      </c>
      <c r="B15" s="259"/>
      <c r="C15" s="262"/>
      <c r="D15" s="145" t="str">
        <f>B12 &amp; ".2"</f>
        <v>1.2</v>
      </c>
      <c r="E15" s="146" t="s">
        <v>117</v>
      </c>
      <c r="F15" s="178">
        <v>20.100000000000001</v>
      </c>
      <c r="G15" s="134">
        <f>IF($D15="Да",F15*nds,F15)</f>
        <v>20.100000000000001</v>
      </c>
      <c r="H15" s="179">
        <f>'[1]Расчёт индекса ВО'!$K$17</f>
        <v>0</v>
      </c>
      <c r="I15" s="134">
        <f>IF($D15="Да",H15*nds,H15)</f>
        <v>0</v>
      </c>
      <c r="J15" s="179">
        <v>156.1</v>
      </c>
      <c r="K15" s="179">
        <f>'[1]Расчёт индекса ВО'!$N$17</f>
        <v>0</v>
      </c>
      <c r="L15" s="149">
        <f>IF(J15=0,0,((F15*J15)+(H15*K15))/J15)</f>
        <v>20.100000000000001</v>
      </c>
      <c r="M15" s="150">
        <f>IF(J15=0,0,((G15*J15)+(I15*K15))/J15)</f>
        <v>20.100000000000001</v>
      </c>
      <c r="N15" s="178">
        <v>21.5</v>
      </c>
      <c r="O15" s="134">
        <f>IF($AA15="Да",N15*nds,N15)</f>
        <v>21.5</v>
      </c>
      <c r="P15" s="179">
        <f>'[1]Расчёт индекса ВО'!$S$17</f>
        <v>0</v>
      </c>
      <c r="Q15" s="134">
        <f>IF($AA15="Да",P15*nds,P15)</f>
        <v>0</v>
      </c>
      <c r="R15" s="179">
        <v>156.1</v>
      </c>
      <c r="S15" s="179">
        <f>'[1]Расчёт индекса ВО'!$V$17</f>
        <v>0</v>
      </c>
      <c r="T15" s="149">
        <f>IF(R15=0,0,((N15*R15)+(P15*S15))/R15)</f>
        <v>21.5</v>
      </c>
      <c r="U15" s="150">
        <f>IF(R15=0,0,((O15*R15)+(Q15*S15))/R15)</f>
        <v>21.5</v>
      </c>
      <c r="V15" s="134">
        <f>IF(L15=0,0,100*T15/L15)</f>
        <v>106.96517412935323</v>
      </c>
      <c r="W15" s="137">
        <f>IF(M15=0,0,100*U15/M15)</f>
        <v>106.96517412935323</v>
      </c>
      <c r="X15" s="151" t="str">
        <f>'[1]Список организаций'!$T$14</f>
        <v>Да</v>
      </c>
    </row>
    <row r="16" spans="1:24" ht="17.25" customHeight="1">
      <c r="A16" s="41"/>
      <c r="B16" s="260"/>
      <c r="C16" s="263"/>
      <c r="D16" s="152"/>
      <c r="E16" s="153" t="s">
        <v>43</v>
      </c>
      <c r="F16" s="154"/>
      <c r="G16" s="141"/>
      <c r="H16" s="155"/>
      <c r="I16" s="141"/>
      <c r="J16" s="155"/>
      <c r="K16" s="155"/>
      <c r="L16" s="141"/>
      <c r="M16" s="142"/>
      <c r="N16" s="154"/>
      <c r="O16" s="141"/>
      <c r="P16" s="155"/>
      <c r="Q16" s="141"/>
      <c r="R16" s="155"/>
      <c r="S16" s="155"/>
      <c r="T16" s="141"/>
      <c r="U16" s="142"/>
      <c r="V16" s="143"/>
      <c r="W16" s="142"/>
      <c r="X16" s="138"/>
    </row>
    <row r="17" spans="1:24">
      <c r="A17" s="156"/>
      <c r="B17" s="157"/>
      <c r="C17" s="158" t="s">
        <v>82</v>
      </c>
      <c r="D17" s="93"/>
      <c r="E17" s="159"/>
      <c r="F17" s="154"/>
      <c r="G17" s="141"/>
      <c r="H17" s="155"/>
      <c r="I17" s="141"/>
      <c r="J17" s="155"/>
      <c r="K17" s="155"/>
      <c r="L17" s="141"/>
      <c r="M17" s="142"/>
      <c r="N17" s="154"/>
      <c r="O17" s="141"/>
      <c r="P17" s="155"/>
      <c r="Q17" s="141"/>
      <c r="R17" s="155"/>
      <c r="S17" s="155"/>
      <c r="T17" s="141"/>
      <c r="U17" s="142"/>
      <c r="V17" s="143"/>
      <c r="W17" s="142"/>
      <c r="X17" s="51"/>
    </row>
    <row r="18" spans="1:24" ht="13.5" thickBot="1">
      <c r="A18" s="156"/>
      <c r="B18" s="160"/>
      <c r="C18" s="161"/>
      <c r="D18" s="161"/>
      <c r="E18" s="162"/>
      <c r="F18" s="163"/>
      <c r="G18" s="164"/>
      <c r="H18" s="163"/>
      <c r="I18" s="164"/>
      <c r="J18" s="163"/>
      <c r="K18" s="163"/>
      <c r="L18" s="164"/>
      <c r="M18" s="164"/>
      <c r="N18" s="163"/>
      <c r="O18" s="164"/>
      <c r="P18" s="163"/>
      <c r="Q18" s="164"/>
      <c r="R18" s="163"/>
      <c r="S18" s="163"/>
      <c r="T18" s="164"/>
      <c r="U18" s="164"/>
      <c r="V18" s="164"/>
      <c r="W18" s="165"/>
      <c r="X18" s="51"/>
    </row>
    <row r="19" spans="1:24">
      <c r="A19" s="166"/>
      <c r="B19" s="167"/>
      <c r="C19" s="167"/>
      <c r="D19" s="167"/>
      <c r="E19" s="167"/>
      <c r="F19" s="167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80"/>
    </row>
  </sheetData>
  <mergeCells count="26">
    <mergeCell ref="B2:W2"/>
    <mergeCell ref="B3:E3"/>
    <mergeCell ref="B4:B7"/>
    <mergeCell ref="C4:C7"/>
    <mergeCell ref="D4:D7"/>
    <mergeCell ref="E4:E7"/>
    <mergeCell ref="F4:M4"/>
    <mergeCell ref="N4:U4"/>
    <mergeCell ref="V4:W4"/>
    <mergeCell ref="F5:I5"/>
    <mergeCell ref="R6:R7"/>
    <mergeCell ref="S6:S7"/>
    <mergeCell ref="J5:K5"/>
    <mergeCell ref="L5:M6"/>
    <mergeCell ref="N5:Q5"/>
    <mergeCell ref="R5:S5"/>
    <mergeCell ref="B12:B16"/>
    <mergeCell ref="C12:C16"/>
    <mergeCell ref="T5:U6"/>
    <mergeCell ref="V5:W6"/>
    <mergeCell ref="F6:G6"/>
    <mergeCell ref="H6:I6"/>
    <mergeCell ref="J6:J7"/>
    <mergeCell ref="K6:K7"/>
    <mergeCell ref="N6:O6"/>
    <mergeCell ref="P6:Q6"/>
  </mergeCells>
  <phoneticPr fontId="0" type="noConversion"/>
  <hyperlinks>
    <hyperlink ref="D1" location="'Список листов'!A1" tooltip="К списку листов" display="Список листов"/>
  </hyperlink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7"/>
  <sheetViews>
    <sheetView workbookViewId="0">
      <selection activeCell="J12" sqref="J12"/>
    </sheetView>
  </sheetViews>
  <sheetFormatPr defaultRowHeight="12.75"/>
  <cols>
    <col min="5" max="5" width="20.7109375" customWidth="1"/>
    <col min="6" max="6" width="12.5703125" customWidth="1"/>
    <col min="7" max="7" width="12.85546875" customWidth="1"/>
    <col min="8" max="8" width="12.5703125" customWidth="1"/>
    <col min="9" max="9" width="12" customWidth="1"/>
    <col min="10" max="10" width="14.85546875" customWidth="1"/>
    <col min="11" max="11" width="18.85546875" customWidth="1"/>
    <col min="12" max="12" width="10.7109375" customWidth="1"/>
    <col min="13" max="13" width="10.28515625" customWidth="1"/>
    <col min="18" max="18" width="17.140625" customWidth="1"/>
    <col min="19" max="19" width="14.7109375" customWidth="1"/>
  </cols>
  <sheetData>
    <row r="1" spans="1:24">
      <c r="A1" s="79"/>
      <c r="B1" s="80"/>
      <c r="C1" s="21"/>
      <c r="D1" s="21" t="s">
        <v>15</v>
      </c>
      <c r="E1" s="21"/>
      <c r="F1" s="81"/>
      <c r="G1" s="82"/>
      <c r="H1" s="82"/>
      <c r="I1" s="83"/>
      <c r="J1" s="83"/>
      <c r="K1" s="83"/>
      <c r="L1" s="83"/>
      <c r="M1" s="84"/>
      <c r="N1" s="82"/>
      <c r="O1" s="82"/>
      <c r="P1" s="82"/>
      <c r="Q1" s="82"/>
      <c r="R1" s="82"/>
      <c r="S1" s="82"/>
      <c r="T1" s="82"/>
      <c r="U1" s="82"/>
      <c r="V1" s="82"/>
      <c r="W1" s="82"/>
      <c r="X1" s="176"/>
    </row>
    <row r="2" spans="1:24">
      <c r="A2" s="86"/>
      <c r="B2" s="272" t="str">
        <f>"Расчёт индекса изменения тарифов на товары и услуги организаций коммунального комплекса, оказывающих услуги в сфере утилизации (захоронения) ТБО. Регион - " &amp; region_name</f>
        <v>Расчёт индекса изменения тарифов на товары и услуги организаций коммунального комплекса, оказывающих услуги в сфере утилизации (захоронения) ТБО. Регион - Челябинская область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4"/>
      <c r="X2" s="177"/>
    </row>
    <row r="3" spans="1:24" ht="13.5" thickBot="1">
      <c r="A3" s="86"/>
      <c r="B3" s="275" t="s">
        <v>45</v>
      </c>
      <c r="C3" s="275"/>
      <c r="D3" s="275"/>
      <c r="E3" s="275"/>
      <c r="F3" s="88"/>
      <c r="G3" s="89"/>
      <c r="H3" s="89"/>
      <c r="I3" s="89"/>
      <c r="J3" s="90"/>
      <c r="K3" s="90"/>
      <c r="L3" s="90"/>
      <c r="M3" s="89"/>
      <c r="N3" s="89"/>
      <c r="O3" s="89"/>
      <c r="P3" s="89"/>
      <c r="Q3" s="89"/>
      <c r="R3" s="89"/>
      <c r="S3" s="89"/>
      <c r="T3" s="89"/>
      <c r="U3" s="89"/>
      <c r="V3" s="89"/>
      <c r="W3" s="91"/>
      <c r="X3" s="177"/>
    </row>
    <row r="4" spans="1:24" ht="60.75" customHeight="1">
      <c r="A4" s="92"/>
      <c r="B4" s="305" t="s">
        <v>16</v>
      </c>
      <c r="C4" s="279" t="s">
        <v>46</v>
      </c>
      <c r="D4" s="279" t="s">
        <v>20</v>
      </c>
      <c r="E4" s="308" t="s">
        <v>47</v>
      </c>
      <c r="F4" s="311" t="s">
        <v>48</v>
      </c>
      <c r="G4" s="312"/>
      <c r="H4" s="312"/>
      <c r="I4" s="312"/>
      <c r="J4" s="312"/>
      <c r="K4" s="312"/>
      <c r="L4" s="312"/>
      <c r="M4" s="313"/>
      <c r="N4" s="311" t="s">
        <v>31</v>
      </c>
      <c r="O4" s="312"/>
      <c r="P4" s="312"/>
      <c r="Q4" s="312"/>
      <c r="R4" s="312"/>
      <c r="S4" s="312"/>
      <c r="T4" s="312"/>
      <c r="U4" s="313"/>
      <c r="V4" s="314" t="s">
        <v>49</v>
      </c>
      <c r="W4" s="315"/>
      <c r="X4" s="177"/>
    </row>
    <row r="5" spans="1:24" ht="28.5" customHeight="1">
      <c r="A5" s="92"/>
      <c r="B5" s="306"/>
      <c r="C5" s="280"/>
      <c r="D5" s="280"/>
      <c r="E5" s="309"/>
      <c r="F5" s="296" t="s">
        <v>95</v>
      </c>
      <c r="G5" s="304"/>
      <c r="H5" s="304"/>
      <c r="I5" s="297"/>
      <c r="J5" s="302" t="s">
        <v>96</v>
      </c>
      <c r="K5" s="303"/>
      <c r="L5" s="290" t="s">
        <v>52</v>
      </c>
      <c r="M5" s="291"/>
      <c r="N5" s="296" t="s">
        <v>95</v>
      </c>
      <c r="O5" s="304"/>
      <c r="P5" s="304"/>
      <c r="Q5" s="297"/>
      <c r="R5" s="302" t="s">
        <v>96</v>
      </c>
      <c r="S5" s="303"/>
      <c r="T5" s="290" t="s">
        <v>52</v>
      </c>
      <c r="U5" s="291"/>
      <c r="V5" s="294" t="s">
        <v>53</v>
      </c>
      <c r="W5" s="291"/>
      <c r="X5" s="177"/>
    </row>
    <row r="6" spans="1:24" ht="66" customHeight="1">
      <c r="A6" s="92"/>
      <c r="B6" s="306"/>
      <c r="C6" s="280"/>
      <c r="D6" s="280"/>
      <c r="E6" s="309"/>
      <c r="F6" s="296" t="s">
        <v>97</v>
      </c>
      <c r="G6" s="297"/>
      <c r="H6" s="298" t="s">
        <v>98</v>
      </c>
      <c r="I6" s="299"/>
      <c r="J6" s="300" t="s">
        <v>56</v>
      </c>
      <c r="K6" s="300" t="s">
        <v>57</v>
      </c>
      <c r="L6" s="292"/>
      <c r="M6" s="293"/>
      <c r="N6" s="296" t="s">
        <v>97</v>
      </c>
      <c r="O6" s="297"/>
      <c r="P6" s="298" t="s">
        <v>98</v>
      </c>
      <c r="Q6" s="299"/>
      <c r="R6" s="300" t="s">
        <v>56</v>
      </c>
      <c r="S6" s="300" t="s">
        <v>57</v>
      </c>
      <c r="T6" s="292"/>
      <c r="U6" s="293"/>
      <c r="V6" s="295"/>
      <c r="W6" s="293"/>
      <c r="X6" s="177"/>
    </row>
    <row r="7" spans="1:24" ht="13.5" thickBot="1">
      <c r="A7" s="92"/>
      <c r="B7" s="307"/>
      <c r="C7" s="281"/>
      <c r="D7" s="281"/>
      <c r="E7" s="310"/>
      <c r="F7" s="170" t="s">
        <v>58</v>
      </c>
      <c r="G7" s="171" t="s">
        <v>59</v>
      </c>
      <c r="H7" s="96" t="s">
        <v>58</v>
      </c>
      <c r="I7" s="96" t="s">
        <v>59</v>
      </c>
      <c r="J7" s="301"/>
      <c r="K7" s="301"/>
      <c r="L7" s="96" t="s">
        <v>58</v>
      </c>
      <c r="M7" s="97" t="s">
        <v>59</v>
      </c>
      <c r="N7" s="170" t="s">
        <v>58</v>
      </c>
      <c r="O7" s="171" t="s">
        <v>59</v>
      </c>
      <c r="P7" s="96" t="s">
        <v>58</v>
      </c>
      <c r="Q7" s="96" t="s">
        <v>59</v>
      </c>
      <c r="R7" s="301"/>
      <c r="S7" s="301"/>
      <c r="T7" s="96" t="s">
        <v>58</v>
      </c>
      <c r="U7" s="97" t="s">
        <v>59</v>
      </c>
      <c r="V7" s="98" t="s">
        <v>58</v>
      </c>
      <c r="W7" s="97" t="s">
        <v>59</v>
      </c>
      <c r="X7" s="177"/>
    </row>
    <row r="8" spans="1:24" ht="13.5" thickBot="1">
      <c r="A8" s="86"/>
      <c r="B8" s="99" t="s">
        <v>60</v>
      </c>
      <c r="C8" s="100" t="s">
        <v>61</v>
      </c>
      <c r="D8" s="100" t="s">
        <v>61</v>
      </c>
      <c r="E8" s="100" t="s">
        <v>62</v>
      </c>
      <c r="F8" s="172" t="s">
        <v>63</v>
      </c>
      <c r="G8" s="173" t="s">
        <v>64</v>
      </c>
      <c r="H8" s="173" t="s">
        <v>65</v>
      </c>
      <c r="I8" s="173" t="s">
        <v>66</v>
      </c>
      <c r="J8" s="103" t="s">
        <v>67</v>
      </c>
      <c r="K8" s="103" t="s">
        <v>68</v>
      </c>
      <c r="L8" s="103" t="s">
        <v>69</v>
      </c>
      <c r="M8" s="104" t="s">
        <v>70</v>
      </c>
      <c r="N8" s="172" t="s">
        <v>71</v>
      </c>
      <c r="O8" s="173" t="s">
        <v>72</v>
      </c>
      <c r="P8" s="173" t="s">
        <v>73</v>
      </c>
      <c r="Q8" s="173" t="s">
        <v>74</v>
      </c>
      <c r="R8" s="103" t="s">
        <v>75</v>
      </c>
      <c r="S8" s="103" t="s">
        <v>76</v>
      </c>
      <c r="T8" s="103" t="s">
        <v>77</v>
      </c>
      <c r="U8" s="104" t="s">
        <v>78</v>
      </c>
      <c r="V8" s="105" t="s">
        <v>79</v>
      </c>
      <c r="W8" s="106" t="s">
        <v>80</v>
      </c>
      <c r="X8" s="177"/>
    </row>
    <row r="9" spans="1:24">
      <c r="A9" s="86"/>
      <c r="B9" s="107"/>
      <c r="C9" s="108"/>
      <c r="D9" s="109"/>
      <c r="E9" s="109"/>
      <c r="F9" s="174"/>
      <c r="G9" s="175"/>
      <c r="H9" s="175"/>
      <c r="I9" s="175"/>
      <c r="J9" s="112"/>
      <c r="K9" s="112"/>
      <c r="L9" s="112"/>
      <c r="M9" s="113"/>
      <c r="N9" s="174"/>
      <c r="O9" s="175"/>
      <c r="P9" s="175"/>
      <c r="Q9" s="175"/>
      <c r="R9" s="112"/>
      <c r="S9" s="112"/>
      <c r="T9" s="112"/>
      <c r="U9" s="113"/>
      <c r="V9" s="114"/>
      <c r="W9" s="115"/>
      <c r="X9" s="177"/>
    </row>
    <row r="10" spans="1:24" ht="42" customHeight="1">
      <c r="A10" s="86"/>
      <c r="B10" s="116"/>
      <c r="C10" s="117"/>
      <c r="D10" s="118"/>
      <c r="E10" s="119" t="str">
        <f>"Всего по региону: " &amp; region_name</f>
        <v>Всего по региону: Челябинская область</v>
      </c>
      <c r="F10" s="120">
        <f>IF(J10&gt;0,SUMPRODUCT(F11:F17,J11:J17)/J10,0)/2</f>
        <v>0</v>
      </c>
      <c r="G10" s="121">
        <f>IF(J10&gt;0,SUMPRODUCT(G11:G17,J11:J17)/J10,0)/2</f>
        <v>0</v>
      </c>
      <c r="H10" s="121">
        <f>IF(K10&gt;0,SUMPRODUCT(H11:H17,K11:K17)/K10,0)/2</f>
        <v>0</v>
      </c>
      <c r="I10" s="121">
        <f>IF(K10&gt;0,SUMPRODUCT(I11:I17,K11:K17)/K10,0)/2</f>
        <v>0</v>
      </c>
      <c r="J10" s="122">
        <f>SUMIF($AA11:$AA17,"mo",J11:J17)</f>
        <v>0</v>
      </c>
      <c r="K10" s="122">
        <f>SUMIF($AA11:$AA17,"mo",K11:K17)</f>
        <v>0</v>
      </c>
      <c r="L10" s="121">
        <f>IF(J10=0,0,((F10*J10)+(H10*K10))/J10)</f>
        <v>0</v>
      </c>
      <c r="M10" s="123">
        <f>IF(J10=0,0,((G10*J10)+(I10*K10))/J10)</f>
        <v>0</v>
      </c>
      <c r="N10" s="120">
        <f>IF(R10&gt;0,SUMPRODUCT(N11:N17,R11:R17)/R10,0)/2</f>
        <v>0</v>
      </c>
      <c r="O10" s="121">
        <f>IF(R10&gt;0,SUMPRODUCT(O11:O17,R11:R17)/R10,0)/2</f>
        <v>0</v>
      </c>
      <c r="P10" s="121">
        <f>IF(S10&gt;0,SUMPRODUCT(P11:P17,S11:S17)/S10,0)/2</f>
        <v>0</v>
      </c>
      <c r="Q10" s="121">
        <f>IF(S10&gt;0,SUMPRODUCT(Q11:Q17,S11:S17)/S10,0)/2</f>
        <v>0</v>
      </c>
      <c r="R10" s="122">
        <f>SUMIF($AA11:$AA17,"mo",R11:R17)</f>
        <v>0</v>
      </c>
      <c r="S10" s="122">
        <f>SUMIF($AA11:$AA17,"mo",S11:S17)</f>
        <v>0</v>
      </c>
      <c r="T10" s="121">
        <f>IF(R10=0,0,((N10*R10)+(P10*S10))/R10)</f>
        <v>0</v>
      </c>
      <c r="U10" s="123">
        <f>IF(R10=0,0,((O10*R10)+(Q10*S10))/R10)</f>
        <v>0</v>
      </c>
      <c r="V10" s="124">
        <f>IF(L10=0,0,100*T10/L10)</f>
        <v>0</v>
      </c>
      <c r="W10" s="125">
        <f>IF(M10=0,0,100*U10/M10)</f>
        <v>0</v>
      </c>
      <c r="X10" s="177"/>
    </row>
    <row r="11" spans="1:24">
      <c r="A11" s="86"/>
      <c r="B11" s="126"/>
      <c r="C11" s="127"/>
      <c r="D11" s="127"/>
      <c r="E11" s="127"/>
      <c r="F11" s="126"/>
      <c r="G11" s="128"/>
      <c r="H11" s="128"/>
      <c r="I11" s="128"/>
      <c r="J11" s="128"/>
      <c r="K11" s="128"/>
      <c r="L11" s="128"/>
      <c r="M11" s="129"/>
      <c r="N11" s="130"/>
      <c r="O11" s="128"/>
      <c r="P11" s="128"/>
      <c r="Q11" s="128"/>
      <c r="R11" s="128"/>
      <c r="S11" s="128"/>
      <c r="T11" s="128"/>
      <c r="U11" s="129"/>
      <c r="V11" s="128"/>
      <c r="W11" s="129"/>
      <c r="X11" s="177"/>
    </row>
    <row r="12" spans="1:24" ht="33" customHeight="1">
      <c r="A12" s="41"/>
      <c r="B12" s="258" t="str">
        <f>'[1]Список организаций'!$F$12</f>
        <v>1</v>
      </c>
      <c r="C12" s="261" t="str">
        <f>'[1]Список организаций'!$H$12</f>
        <v>Город Аша</v>
      </c>
      <c r="D12" s="131"/>
      <c r="E12" s="132" t="s">
        <v>120</v>
      </c>
      <c r="F12" s="133">
        <v>0</v>
      </c>
      <c r="G12" s="134">
        <f>IF(J12=0,0,SUMPRODUCT(G13:G14,J13:J14)/J12)</f>
        <v>0</v>
      </c>
      <c r="H12" s="134">
        <f>IF(K12=0,0,SUMPRODUCT(H13:H14,K13:K14)/K12)</f>
        <v>0</v>
      </c>
      <c r="I12" s="134">
        <f>IF(K12=0,0,SUMPRODUCT(I13:I14,K13:K14)/K12)</f>
        <v>0</v>
      </c>
      <c r="J12" s="134">
        <v>0</v>
      </c>
      <c r="K12" s="134">
        <f>SUM(K13:K14)</f>
        <v>0</v>
      </c>
      <c r="L12" s="135">
        <f>IF(J12=0,0,((F12*J12)+(H12*K12))/J12)</f>
        <v>0</v>
      </c>
      <c r="M12" s="135">
        <f>IF(J12=0,0,((G12*J12)+(I12*K12))/J12)</f>
        <v>0</v>
      </c>
      <c r="N12" s="133">
        <f>IF(R12=0,0,SUMPRODUCT(N13:N14,R13:R14)/R12)</f>
        <v>0</v>
      </c>
      <c r="O12" s="134">
        <f>IF(R12=0,0,SUMPRODUCT(O13:O14,R13:R14)/R12)</f>
        <v>0</v>
      </c>
      <c r="P12" s="134">
        <f>IF(S12=0,0,SUMPRODUCT(P13:P14,S13:S14)/S12)</f>
        <v>0</v>
      </c>
      <c r="Q12" s="134">
        <f>IF(S12=0,0,SUMPRODUCT(Q13:Q14,S13:S14)/S12)</f>
        <v>0</v>
      </c>
      <c r="R12" s="134">
        <f>SUM(R13:R14)</f>
        <v>0</v>
      </c>
      <c r="S12" s="134">
        <f>SUM(S13:S14)</f>
        <v>0</v>
      </c>
      <c r="T12" s="135">
        <f>IF(R12=0,0,((N12*R12)+(P12*S12))/R12)</f>
        <v>0</v>
      </c>
      <c r="U12" s="136">
        <f>IF(R12=0,0,((O12*R12)+(Q12*S12))/R12)</f>
        <v>0</v>
      </c>
      <c r="V12" s="134">
        <f>IF(L12=0,0,100*T12/L12)</f>
        <v>0</v>
      </c>
      <c r="W12" s="137">
        <f>IF(M12=0,0,100*U12/M12)</f>
        <v>0</v>
      </c>
      <c r="X12" s="138" t="s">
        <v>81</v>
      </c>
    </row>
    <row r="13" spans="1:24">
      <c r="A13" s="41"/>
      <c r="B13" s="259"/>
      <c r="C13" s="262"/>
      <c r="D13" s="131"/>
      <c r="E13" s="139"/>
      <c r="F13" s="140"/>
      <c r="G13" s="141"/>
      <c r="H13" s="141"/>
      <c r="I13" s="141"/>
      <c r="J13" s="141"/>
      <c r="K13" s="141"/>
      <c r="L13" s="141"/>
      <c r="M13" s="142"/>
      <c r="N13" s="140"/>
      <c r="O13" s="141"/>
      <c r="P13" s="141"/>
      <c r="Q13" s="141"/>
      <c r="R13" s="141"/>
      <c r="S13" s="141"/>
      <c r="T13" s="141"/>
      <c r="U13" s="142"/>
      <c r="V13" s="143"/>
      <c r="W13" s="142"/>
      <c r="X13" s="138"/>
    </row>
    <row r="14" spans="1:24">
      <c r="A14" s="41"/>
      <c r="B14" s="260"/>
      <c r="C14" s="263"/>
      <c r="D14" s="152"/>
      <c r="E14" s="153" t="s">
        <v>43</v>
      </c>
      <c r="F14" s="154"/>
      <c r="G14" s="141"/>
      <c r="H14" s="155"/>
      <c r="I14" s="141"/>
      <c r="J14" s="155"/>
      <c r="K14" s="155"/>
      <c r="L14" s="141"/>
      <c r="M14" s="142"/>
      <c r="N14" s="154"/>
      <c r="O14" s="141"/>
      <c r="P14" s="155"/>
      <c r="Q14" s="141"/>
      <c r="R14" s="155"/>
      <c r="S14" s="155"/>
      <c r="T14" s="141"/>
      <c r="U14" s="142"/>
      <c r="V14" s="143"/>
      <c r="W14" s="142"/>
      <c r="X14" s="138"/>
    </row>
    <row r="15" spans="1:24">
      <c r="A15" s="156"/>
      <c r="B15" s="157"/>
      <c r="C15" s="158" t="s">
        <v>82</v>
      </c>
      <c r="D15" s="93"/>
      <c r="E15" s="159"/>
      <c r="F15" s="154"/>
      <c r="G15" s="141"/>
      <c r="H15" s="155"/>
      <c r="I15" s="141"/>
      <c r="J15" s="155"/>
      <c r="K15" s="155"/>
      <c r="L15" s="141"/>
      <c r="M15" s="142"/>
      <c r="N15" s="154"/>
      <c r="O15" s="141"/>
      <c r="P15" s="155"/>
      <c r="Q15" s="141"/>
      <c r="R15" s="155"/>
      <c r="S15" s="155"/>
      <c r="T15" s="141"/>
      <c r="U15" s="142"/>
      <c r="V15" s="143"/>
      <c r="W15" s="142"/>
      <c r="X15" s="51"/>
    </row>
    <row r="16" spans="1:24" ht="13.5" thickBot="1">
      <c r="A16" s="156"/>
      <c r="B16" s="160"/>
      <c r="C16" s="161"/>
      <c r="D16" s="161"/>
      <c r="E16" s="162"/>
      <c r="F16" s="163"/>
      <c r="G16" s="164"/>
      <c r="H16" s="163"/>
      <c r="I16" s="164"/>
      <c r="J16" s="163"/>
      <c r="K16" s="163"/>
      <c r="L16" s="164"/>
      <c r="M16" s="164"/>
      <c r="N16" s="163"/>
      <c r="O16" s="164"/>
      <c r="P16" s="163"/>
      <c r="Q16" s="164"/>
      <c r="R16" s="163"/>
      <c r="S16" s="163"/>
      <c r="T16" s="164"/>
      <c r="U16" s="164"/>
      <c r="V16" s="164"/>
      <c r="W16" s="165"/>
      <c r="X16" s="51"/>
    </row>
    <row r="17" spans="1:24">
      <c r="A17" s="166"/>
      <c r="B17" s="167"/>
      <c r="C17" s="167"/>
      <c r="D17" s="167"/>
      <c r="E17" s="167"/>
      <c r="F17" s="167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80"/>
    </row>
  </sheetData>
  <mergeCells count="26">
    <mergeCell ref="B2:W2"/>
    <mergeCell ref="B3:E3"/>
    <mergeCell ref="B4:B7"/>
    <mergeCell ref="C4:C7"/>
    <mergeCell ref="D4:D7"/>
    <mergeCell ref="E4:E7"/>
    <mergeCell ref="F4:M4"/>
    <mergeCell ref="N4:U4"/>
    <mergeCell ref="V4:W4"/>
    <mergeCell ref="F5:I5"/>
    <mergeCell ref="R6:R7"/>
    <mergeCell ref="S6:S7"/>
    <mergeCell ref="J5:K5"/>
    <mergeCell ref="L5:M6"/>
    <mergeCell ref="N5:Q5"/>
    <mergeCell ref="R5:S5"/>
    <mergeCell ref="B12:B14"/>
    <mergeCell ref="C12:C14"/>
    <mergeCell ref="T5:U6"/>
    <mergeCell ref="V5:W6"/>
    <mergeCell ref="F6:G6"/>
    <mergeCell ref="H6:I6"/>
    <mergeCell ref="J6:J7"/>
    <mergeCell ref="K6:K7"/>
    <mergeCell ref="N6:O6"/>
    <mergeCell ref="P6:Q6"/>
  </mergeCells>
  <phoneticPr fontId="0" type="noConversion"/>
  <hyperlinks>
    <hyperlink ref="D1" location="'Список листов'!A1" tooltip="К списку листов" display="Список листов"/>
  </hyperlink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C4" sqref="C4"/>
    </sheetView>
  </sheetViews>
  <sheetFormatPr defaultRowHeight="12.75"/>
  <cols>
    <col min="2" max="2" width="23.5703125" customWidth="1"/>
    <col min="3" max="3" width="18.5703125" customWidth="1"/>
    <col min="4" max="4" width="20.140625" customWidth="1"/>
    <col min="7" max="7" width="22.28515625" customWidth="1"/>
  </cols>
  <sheetData>
    <row r="1" spans="1:8">
      <c r="A1" s="181"/>
      <c r="B1" s="182"/>
      <c r="C1" s="21" t="s">
        <v>15</v>
      </c>
      <c r="D1" s="183"/>
      <c r="E1" s="21"/>
      <c r="F1" s="182"/>
      <c r="G1" s="182"/>
      <c r="H1" s="184"/>
    </row>
    <row r="2" spans="1:8">
      <c r="A2" s="185"/>
      <c r="B2" s="316" t="s">
        <v>99</v>
      </c>
      <c r="C2" s="317"/>
      <c r="D2" s="317"/>
      <c r="E2" s="317"/>
      <c r="F2" s="317"/>
      <c r="G2" s="318"/>
      <c r="H2" s="186"/>
    </row>
    <row r="3" spans="1:8">
      <c r="A3" s="185"/>
      <c r="B3" s="319"/>
      <c r="C3" s="320"/>
      <c r="D3" s="320"/>
      <c r="E3" s="320"/>
      <c r="F3" s="320"/>
      <c r="G3" s="321"/>
      <c r="H3" s="186"/>
    </row>
    <row r="4" spans="1:8">
      <c r="A4" s="185"/>
      <c r="B4" s="189" t="str">
        <f>'[1]Список организаций'!$F$12</f>
        <v>1</v>
      </c>
      <c r="C4" s="190" t="s">
        <v>114</v>
      </c>
      <c r="D4" s="322"/>
      <c r="E4" s="323"/>
      <c r="F4" s="323"/>
      <c r="G4" s="324"/>
      <c r="H4" s="186"/>
    </row>
    <row r="5" spans="1:8">
      <c r="A5" s="185"/>
      <c r="B5" s="191"/>
      <c r="C5" s="187"/>
      <c r="D5" s="187"/>
      <c r="E5" s="187"/>
      <c r="F5" s="187"/>
      <c r="G5" s="188"/>
      <c r="H5" s="186"/>
    </row>
    <row r="6" spans="1:8">
      <c r="A6" s="192"/>
      <c r="B6" s="193"/>
      <c r="C6" s="193"/>
      <c r="D6" s="193"/>
      <c r="E6" s="193"/>
      <c r="F6" s="193"/>
      <c r="G6" s="193"/>
      <c r="H6" s="194"/>
    </row>
  </sheetData>
  <mergeCells count="3">
    <mergeCell ref="B2:G2"/>
    <mergeCell ref="B3:G3"/>
    <mergeCell ref="D4:G4"/>
  </mergeCells>
  <phoneticPr fontId="0" type="noConversion"/>
  <dataValidations count="1">
    <dataValidation type="textLength" allowBlank="1" showInputMessage="1" showErrorMessage="1" sqref="D4:G4">
      <formula1>0</formula1>
      <formula2>1000</formula2>
    </dataValidation>
  </dataValidations>
  <hyperlinks>
    <hyperlink ref="C1" location="'Список листов'!A1" tooltip="К списку листов" display="Список листов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5"/>
  <sheetViews>
    <sheetView workbookViewId="0">
      <selection sqref="A1:T15"/>
    </sheetView>
  </sheetViews>
  <sheetFormatPr defaultRowHeight="12.75"/>
  <sheetData>
    <row r="1" spans="1:20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</row>
    <row r="2" spans="1:20">
      <c r="A2" s="195"/>
      <c r="B2" s="196"/>
      <c r="C2" s="197"/>
      <c r="D2" s="197"/>
      <c r="E2" s="198" t="s">
        <v>15</v>
      </c>
      <c r="F2" s="197"/>
      <c r="G2" s="21"/>
      <c r="H2" s="198"/>
      <c r="I2" s="198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9"/>
    </row>
    <row r="3" spans="1:20">
      <c r="A3" s="195"/>
      <c r="B3" s="200"/>
      <c r="C3" s="331" t="s">
        <v>100</v>
      </c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  <c r="T3" s="201"/>
    </row>
    <row r="4" spans="1:20" ht="13.5" thickBot="1">
      <c r="A4" s="195"/>
      <c r="B4" s="200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1"/>
    </row>
    <row r="5" spans="1:20" ht="27.75" customHeight="1">
      <c r="A5" s="195"/>
      <c r="B5" s="203">
        <v>1</v>
      </c>
      <c r="C5" s="334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  <c r="T5" s="201"/>
    </row>
    <row r="6" spans="1:20" ht="25.5" customHeight="1">
      <c r="A6" s="195"/>
      <c r="B6" s="203">
        <v>2</v>
      </c>
      <c r="C6" s="325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7"/>
      <c r="T6" s="201"/>
    </row>
    <row r="7" spans="1:20" ht="27" customHeight="1">
      <c r="A7" s="195"/>
      <c r="B7" s="203">
        <v>3</v>
      </c>
      <c r="C7" s="325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7"/>
      <c r="T7" s="201"/>
    </row>
    <row r="8" spans="1:20" ht="27" customHeight="1">
      <c r="A8" s="195"/>
      <c r="B8" s="203">
        <v>4</v>
      </c>
      <c r="C8" s="325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7"/>
      <c r="T8" s="201"/>
    </row>
    <row r="9" spans="1:20" ht="25.5" customHeight="1">
      <c r="A9" s="195"/>
      <c r="B9" s="203">
        <v>5</v>
      </c>
      <c r="C9" s="325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7"/>
      <c r="T9" s="201"/>
    </row>
    <row r="10" spans="1:20" ht="24.75" customHeight="1">
      <c r="A10" s="195"/>
      <c r="B10" s="203">
        <v>6</v>
      </c>
      <c r="C10" s="325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7"/>
      <c r="T10" s="201"/>
    </row>
    <row r="11" spans="1:20" ht="24" customHeight="1">
      <c r="A11" s="195"/>
      <c r="B11" s="203">
        <v>7</v>
      </c>
      <c r="C11" s="325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7"/>
      <c r="T11" s="201"/>
    </row>
    <row r="12" spans="1:20" ht="26.25" customHeight="1">
      <c r="A12" s="195"/>
      <c r="B12" s="203">
        <v>8</v>
      </c>
      <c r="C12" s="325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7"/>
      <c r="T12" s="201"/>
    </row>
    <row r="13" spans="1:20" ht="25.5" customHeight="1">
      <c r="A13" s="195"/>
      <c r="B13" s="203">
        <v>9</v>
      </c>
      <c r="C13" s="325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7"/>
      <c r="T13" s="201"/>
    </row>
    <row r="14" spans="1:20" ht="26.25" customHeight="1" thickBot="1">
      <c r="A14" s="195"/>
      <c r="B14" s="203">
        <v>10</v>
      </c>
      <c r="C14" s="328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30"/>
      <c r="T14" s="201"/>
    </row>
    <row r="15" spans="1:20">
      <c r="A15" s="195"/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6"/>
    </row>
  </sheetData>
  <mergeCells count="11">
    <mergeCell ref="C3:S3"/>
    <mergeCell ref="C5:S5"/>
    <mergeCell ref="C6:S6"/>
    <mergeCell ref="C7:S7"/>
    <mergeCell ref="C12:S12"/>
    <mergeCell ref="C13:S13"/>
    <mergeCell ref="C14:S14"/>
    <mergeCell ref="C8:S8"/>
    <mergeCell ref="C9:S9"/>
    <mergeCell ref="C10:S10"/>
    <mergeCell ref="C11:S11"/>
  </mergeCells>
  <phoneticPr fontId="0" type="noConversion"/>
  <dataValidations count="1">
    <dataValidation type="textLength" allowBlank="1" showInputMessage="1" showErrorMessage="1" sqref="C5:S14">
      <formula1>0</formula1>
      <formula2>1000</formula2>
    </dataValidation>
  </dataValidations>
  <hyperlinks>
    <hyperlink ref="E2" location="'Список листов'!A1" tooltip="К списку листов" display="Список листов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Andru</cp:lastModifiedBy>
  <dcterms:created xsi:type="dcterms:W3CDTF">1996-10-08T23:32:33Z</dcterms:created>
  <dcterms:modified xsi:type="dcterms:W3CDTF">2010-08-16T08:15:23Z</dcterms:modified>
</cp:coreProperties>
</file>